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5.xml" ContentType="application/vnd.openxmlformats-officedocument.drawing+xml"/>
  <Override PartName="/xl/drawings/drawing6.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D:\Excel article 17_6_2021\"/>
    </mc:Choice>
  </mc:AlternateContent>
  <xr:revisionPtr revIDLastSave="0" documentId="13_ncr:1_{2FC2C232-57D0-4180-A0C4-642DCC0FB9EE}" xr6:coauthVersionLast="47" xr6:coauthVersionMax="47" xr10:uidLastSave="{00000000-0000-0000-0000-000000000000}"/>
  <bookViews>
    <workbookView xWindow="-108" yWindow="-108" windowWidth="23256" windowHeight="12576" tabRatio="1000" xr2:uid="{00000000-000D-0000-FFFF-FFFF00000000}"/>
  </bookViews>
  <sheets>
    <sheet name="Modelur Live Data" sheetId="1" r:id="rId1"/>
    <sheet name="OFFSET" sheetId="3" r:id="rId2"/>
    <sheet name="VLOOKUP" sheetId="5" r:id="rId3"/>
    <sheet name="MIN and MAX" sheetId="2" r:id="rId4"/>
    <sheet name="COUNTIF and COUNTIFS" sheetId="4" r:id="rId5"/>
    <sheet name="PIVOT TABLES" sheetId="6" r:id="rId6"/>
    <sheet name="Dashboard" sheetId="10" r:id="rId7"/>
  </sheets>
  <externalReferences>
    <externalReference r:id="rId8"/>
  </externalReferences>
  <definedNames>
    <definedName name="_xlchart.v1.0" hidden="1">Dashboard!$B$49:$B$55</definedName>
    <definedName name="_xlchart.v1.1" hidden="1">Dashboard!$C$48</definedName>
    <definedName name="_xlchart.v1.10" hidden="1">Dashboard!$B$52:$B$58</definedName>
    <definedName name="_xlchart.v1.11" hidden="1">Dashboard!$C$51</definedName>
    <definedName name="_xlchart.v1.12" hidden="1">Dashboard!$C$52:$C$58</definedName>
    <definedName name="_xlchart.v1.13" hidden="1">Dashboard!$D$51</definedName>
    <definedName name="_xlchart.v1.14" hidden="1">Dashboard!$D$52:$D$58</definedName>
    <definedName name="_xlchart.v1.2" hidden="1">Dashboard!$C$49:$C$55</definedName>
    <definedName name="_xlchart.v1.3" hidden="1">Dashboard!$D$48</definedName>
    <definedName name="_xlchart.v1.4" hidden="1">Dashboard!$D$49:$D$55</definedName>
    <definedName name="_xlchart.v1.5" hidden="1">Dashboard!$B$46:$B$52</definedName>
    <definedName name="_xlchart.v1.6" hidden="1">Dashboard!$C$45</definedName>
    <definedName name="_xlchart.v1.7" hidden="1">Dashboard!$C$46:$C$52</definedName>
    <definedName name="_xlchart.v1.8" hidden="1">Dashboard!$D$45</definedName>
    <definedName name="_xlchart.v1.9" hidden="1">Dashboard!$D$46:$D$52</definedName>
    <definedName name="_xlcn.WorksheetConnection_ModelurLiveDataA284U2951">'Modelur Live Data'!$A$262:$U$295</definedName>
    <definedName name="bu_end">'Modelur Live Data'!$U$239</definedName>
    <definedName name="bu_start">'Modelur Live Data'!$A$219</definedName>
    <definedName name="cb_end">'Modelur Live Data'!$S$217</definedName>
    <definedName name="cb_start">'Modelur Live Data'!$A$211</definedName>
    <definedName name="cxbu_end">'Modelur Live Data'!$U$300</definedName>
    <definedName name="cxbu_start">'Modelur Live Data'!$A$241</definedName>
    <definedName name="lu_Condominium_start">'[1]Modelur Live Data'!$A$71</definedName>
    <definedName name="lu_Education_end">'Modelur Live Data'!$C$97</definedName>
    <definedName name="lu_Education_start">'Modelur Live Data'!$A$85</definedName>
    <definedName name="lu_end">'Modelur Live Data'!$C$209</definedName>
    <definedName name="lu_Entertainment_end">'Modelur Live Data'!$C$125</definedName>
    <definedName name="lu_Entertainment_start">'Modelur Live Data'!$A$113</definedName>
    <definedName name="lu_Existing_end">'Modelur Live Data'!$C$195</definedName>
    <definedName name="lu_Existing_start">'Modelur Live Data'!$A$183</definedName>
    <definedName name="lu_Hospital_end">'Modelur Live Data'!$C$111</definedName>
    <definedName name="lu_Hospital_start">'Modelur Live Data'!$A$99</definedName>
    <definedName name="lu_Hotel_end">'Modelur Live Data'!$C$139</definedName>
    <definedName name="lu_Hotel_start">'Modelur Live Data'!$A$127</definedName>
    <definedName name="lu_Industry_end">'Modelur Live Data'!$C$55</definedName>
    <definedName name="lu_Industry_start">'Modelur Live Data'!$A$43</definedName>
    <definedName name="lu_Museum_end">'Modelur Live Data'!$C$83</definedName>
    <definedName name="lu_Museum_start">'Modelur Live Data'!$A$71</definedName>
    <definedName name="lu_Office_end">'Modelur Live Data'!$C$209</definedName>
    <definedName name="lu_Office_start">'Modelur Live Data'!$A$197</definedName>
    <definedName name="lu_Parking_end">'Modelur Live Data'!$C$69</definedName>
    <definedName name="lu_Parking_start">'Modelur Live Data'!$A$57</definedName>
    <definedName name="lu_Residental_start">'[1]Modelur Live Data'!$A$15</definedName>
    <definedName name="lu_Residential_end">'Modelur Live Data'!$C$27</definedName>
    <definedName name="lu_Residential_start">'Modelur Live Data'!$A$15</definedName>
    <definedName name="lu_Restaurant_end">'Modelur Live Data'!$C$181</definedName>
    <definedName name="lu_Restaurant_start">'Modelur Live Data'!$A$169</definedName>
    <definedName name="lu_River_end">'Modelur Live Data'!$C$251</definedName>
    <definedName name="lu_River_start">'Modelur Live Data'!$A$239</definedName>
    <definedName name="lu_Road_end">'Modelur Live Data'!$C$223</definedName>
    <definedName name="lu_Road_start">'Modelur Live Data'!$A$211</definedName>
    <definedName name="lu_Service_end">'Modelur Live Data'!$C$41</definedName>
    <definedName name="lu_Service_start">'Modelur Live Data'!$A$29</definedName>
    <definedName name="lu_Shop_end">'Modelur Live Data'!$C$153</definedName>
    <definedName name="lu_Shop_start">'Modelur Live Data'!$A$141</definedName>
    <definedName name="lu_Sports_end">'Modelur Live Data'!$C$167</definedName>
    <definedName name="lu_Sports_start">'Modelur Live Data'!$A$155</definedName>
    <definedName name="lu_start">'Modelur Live Data'!$A$15</definedName>
    <definedName name="lu_Storage_end">'Modelur Live Data'!$C$167</definedName>
    <definedName name="lu_Storage_start">'Modelur Live Data'!$A$155</definedName>
    <definedName name="Slicer_City_Block_Name">#REF!</definedName>
    <definedName name="Slicer_City_Block_Name1">#REF!</definedName>
    <definedName name="Slicer_Land_Use">#REF!</definedName>
    <definedName name="Slicer_Layer">#REF!</definedName>
    <definedName name="Slicer_Row">#REF!</definedName>
    <definedName name="wp_end">'Modelur Live Data'!$C$13</definedName>
    <definedName name="wp_start">'Modelur Live Data'!$A$1</definedName>
  </definedNames>
  <calcPr calcId="191029"/>
  <pivotCaches>
    <pivotCache cacheId="10"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hD6nOQ4UDw112UhkyunAgD6Atc1A=="/>
    </ext>
  </extLst>
</workbook>
</file>

<file path=xl/calcChain.xml><?xml version="1.0" encoding="utf-8"?>
<calcChain xmlns="http://schemas.openxmlformats.org/spreadsheetml/2006/main">
  <c r="D12" i="5" l="1"/>
  <c r="G28" i="10"/>
  <c r="G27" i="10"/>
  <c r="G26" i="10"/>
  <c r="G25" i="10"/>
  <c r="G24" i="10"/>
  <c r="D48" i="10"/>
  <c r="G48" i="10" s="1"/>
  <c r="D47" i="10"/>
  <c r="G47" i="10" s="1"/>
  <c r="D46" i="10"/>
  <c r="G46" i="10" s="1"/>
  <c r="D45" i="10"/>
  <c r="G45" i="10" s="1"/>
  <c r="D44" i="10"/>
  <c r="G44" i="10" s="1"/>
  <c r="D43" i="10"/>
  <c r="G43" i="10" s="1"/>
  <c r="D42" i="10"/>
  <c r="G42" i="10" s="1"/>
  <c r="D41" i="10"/>
  <c r="G41" i="10" s="1"/>
  <c r="D40" i="10"/>
  <c r="G40" i="10" s="1"/>
  <c r="D39" i="10"/>
  <c r="H39" i="10" s="1"/>
  <c r="D37" i="10"/>
  <c r="G37" i="10" s="1"/>
  <c r="D58" i="10"/>
  <c r="D57" i="10"/>
  <c r="D56" i="10"/>
  <c r="D55" i="10"/>
  <c r="D54" i="10"/>
  <c r="D53" i="10"/>
  <c r="D52" i="10"/>
  <c r="D24" i="3"/>
  <c r="D9" i="3"/>
  <c r="D14" i="3"/>
  <c r="D19" i="3"/>
  <c r="D16" i="5"/>
  <c r="D15" i="5"/>
  <c r="D14" i="5"/>
  <c r="D13" i="5"/>
  <c r="D11" i="5"/>
  <c r="D10" i="5"/>
  <c r="D46" i="4"/>
  <c r="D48" i="4"/>
  <c r="D47" i="4"/>
  <c r="D45" i="4"/>
  <c r="D44" i="4"/>
  <c r="D43" i="4"/>
  <c r="D42" i="4"/>
  <c r="D41" i="4"/>
  <c r="C36" i="10"/>
  <c r="C41" i="4"/>
  <c r="C48" i="4"/>
  <c r="C47" i="4"/>
  <c r="C46" i="4"/>
  <c r="C45" i="4"/>
  <c r="C44" i="4"/>
  <c r="C43" i="4"/>
  <c r="C42" i="4"/>
  <c r="D29" i="3"/>
  <c r="D34" i="3"/>
  <c r="D39" i="3"/>
  <c r="D44" i="3"/>
  <c r="D49" i="3"/>
  <c r="D59" i="3"/>
  <c r="D54" i="3"/>
  <c r="D36" i="10"/>
  <c r="H36" i="10" s="1"/>
  <c r="B15" i="2"/>
  <c r="C15" i="2" s="1"/>
  <c r="B9" i="2"/>
  <c r="C9" i="2" s="1"/>
  <c r="C10" i="4"/>
  <c r="C9" i="3"/>
  <c r="C48" i="10"/>
  <c r="C47" i="10"/>
  <c r="C46" i="10"/>
  <c r="C45" i="10"/>
  <c r="C44" i="10"/>
  <c r="C42" i="10"/>
  <c r="C41" i="10"/>
  <c r="C40" i="10"/>
  <c r="C43" i="10"/>
  <c r="D38" i="10"/>
  <c r="H38" i="10" s="1"/>
  <c r="C39" i="10"/>
  <c r="C38" i="10"/>
  <c r="C37" i="10"/>
  <c r="H48" i="10" l="1"/>
  <c r="H46" i="10"/>
  <c r="H44" i="10"/>
  <c r="H47" i="10"/>
  <c r="H45" i="10"/>
  <c r="H42" i="10"/>
  <c r="H43" i="10"/>
  <c r="H40" i="10"/>
  <c r="H41" i="10"/>
  <c r="G36" i="10"/>
  <c r="G38" i="10"/>
  <c r="H37" i="10"/>
  <c r="G39" i="10"/>
  <c r="D10" i="3" l="1"/>
  <c r="D56" i="3"/>
  <c r="D36" i="3"/>
  <c r="C12" i="4"/>
  <c r="C11" i="4"/>
  <c r="D61" i="3"/>
  <c r="C59" i="3"/>
  <c r="C54" i="3"/>
  <c r="D51" i="3"/>
  <c r="C49" i="3"/>
  <c r="D46" i="3"/>
  <c r="C44" i="3"/>
  <c r="D41" i="3"/>
  <c r="C39" i="3"/>
  <c r="C34" i="3"/>
  <c r="D31" i="3"/>
  <c r="C29" i="3"/>
  <c r="D26" i="3"/>
  <c r="C24" i="3"/>
  <c r="D21" i="3"/>
  <c r="C19" i="3"/>
  <c r="D16" i="3"/>
  <c r="C14" i="3"/>
  <c r="D11" i="3" l="1"/>
  <c r="E41" i="4"/>
  <c r="E45" i="4"/>
  <c r="E42" i="4"/>
  <c r="E46" i="4"/>
  <c r="E44" i="4"/>
  <c r="E43" i="4"/>
  <c r="E47" i="4"/>
  <c r="E48" i="4"/>
  <c r="D15" i="3"/>
  <c r="D25" i="3"/>
  <c r="D35" i="3"/>
  <c r="D45" i="3"/>
  <c r="D55" i="3"/>
  <c r="D20" i="3"/>
  <c r="D30" i="3"/>
  <c r="D40" i="3"/>
  <c r="D50" i="3"/>
  <c r="D60" i="3"/>
</calcChain>
</file>

<file path=xl/sharedStrings.xml><?xml version="1.0" encoding="utf-8"?>
<sst xmlns="http://schemas.openxmlformats.org/spreadsheetml/2006/main" count="1111" uniqueCount="213">
  <si>
    <t>WHOLE PLOT DATA</t>
  </si>
  <si>
    <t>Plot Area</t>
  </si>
  <si>
    <t>m²</t>
  </si>
  <si>
    <t>Gross Floor Area</t>
  </si>
  <si>
    <t>Built-up Area</t>
  </si>
  <si>
    <t>Floor Area Ratio</t>
  </si>
  <si>
    <t>Site Coverage</t>
  </si>
  <si>
    <t>%</t>
  </si>
  <si>
    <t>Green Area Deficit</t>
  </si>
  <si>
    <t>Parking Spaces Deficit</t>
  </si>
  <si>
    <t>Parking Area Deficit</t>
  </si>
  <si>
    <t>Mean Number of Storeys</t>
  </si>
  <si>
    <t>Net Floor Area</t>
  </si>
  <si>
    <t>Assessed Investment</t>
  </si>
  <si>
    <t>€</t>
  </si>
  <si>
    <t>Assessed Income</t>
  </si>
  <si>
    <t>Required Green Area</t>
  </si>
  <si>
    <t>Required Parking Spaces</t>
  </si>
  <si>
    <t>Required Parking Area</t>
  </si>
  <si>
    <t>Volume</t>
  </si>
  <si>
    <t>m³</t>
  </si>
  <si>
    <t>Number of (Simple) Buildings</t>
  </si>
  <si>
    <t>/</t>
  </si>
  <si>
    <t>City Block Name</t>
  </si>
  <si>
    <t>City Block ID</t>
  </si>
  <si>
    <t>Permitted FAR</t>
  </si>
  <si>
    <t>Gross Floor Area (m²)</t>
  </si>
  <si>
    <t>Built-up Area (m²)</t>
  </si>
  <si>
    <t>Net Floor Area (m²)</t>
  </si>
  <si>
    <t>Assessed Investment (€)</t>
  </si>
  <si>
    <t>Assessed Income (€)</t>
  </si>
  <si>
    <t>Layer</t>
  </si>
  <si>
    <t>Default Land Use</t>
  </si>
  <si>
    <t>CB4</t>
  </si>
  <si>
    <t>Museum</t>
  </si>
  <si>
    <t>CB5</t>
  </si>
  <si>
    <t>Existing</t>
  </si>
  <si>
    <t>CB3</t>
  </si>
  <si>
    <t>Residential</t>
  </si>
  <si>
    <t>CB1</t>
  </si>
  <si>
    <t>Hospital</t>
  </si>
  <si>
    <t>CB2</t>
  </si>
  <si>
    <t>Service</t>
  </si>
  <si>
    <t>SIMPLE BUILDINGS DATA</t>
  </si>
  <si>
    <t>Building name</t>
  </si>
  <si>
    <t>Building ID</t>
  </si>
  <si>
    <t>Building Height (m)</t>
  </si>
  <si>
    <t>Number of Storeys</t>
  </si>
  <si>
    <t>Building Volume (m³)</t>
  </si>
  <si>
    <t>Required Green Area (m²)</t>
  </si>
  <si>
    <t>Required Parking Area (m²)</t>
  </si>
  <si>
    <t>Primary Unit</t>
  </si>
  <si>
    <t>Primary Unit type</t>
  </si>
  <si>
    <t>Secondary Unit</t>
  </si>
  <si>
    <t>Secondary Unit type</t>
  </si>
  <si>
    <t>Land Use</t>
  </si>
  <si>
    <t>Construction year</t>
  </si>
  <si>
    <t>Demolition year</t>
  </si>
  <si>
    <t>CB5_B1</t>
  </si>
  <si>
    <t>Offices</t>
  </si>
  <si>
    <t>Employees</t>
  </si>
  <si>
    <t>CB5_B5</t>
  </si>
  <si>
    <t>Classrooms</t>
  </si>
  <si>
    <t>Students</t>
  </si>
  <si>
    <t>Education</t>
  </si>
  <si>
    <t>CB3_B1</t>
  </si>
  <si>
    <t>Apartments</t>
  </si>
  <si>
    <t>Residents</t>
  </si>
  <si>
    <t>CB3_B3</t>
  </si>
  <si>
    <t>CB3_B4</t>
  </si>
  <si>
    <t>CB3_B2</t>
  </si>
  <si>
    <t>CB2_B1</t>
  </si>
  <si>
    <t>Halls</t>
  </si>
  <si>
    <t>Guests</t>
  </si>
  <si>
    <t>Entertainment</t>
  </si>
  <si>
    <t>CB1_B3</t>
  </si>
  <si>
    <t>Parking Spaces</t>
  </si>
  <si>
    <t>Cars</t>
  </si>
  <si>
    <t>Parking</t>
  </si>
  <si>
    <t>CB2_B3</t>
  </si>
  <si>
    <t>CB1_B1</t>
  </si>
  <si>
    <t>Rooms</t>
  </si>
  <si>
    <t>Beds</t>
  </si>
  <si>
    <t>CB1_B6</t>
  </si>
  <si>
    <t>CB4_B1</t>
  </si>
  <si>
    <t>CB2_B4</t>
  </si>
  <si>
    <t>CB5_B2</t>
  </si>
  <si>
    <t>Office</t>
  </si>
  <si>
    <t>CB2_B6</t>
  </si>
  <si>
    <t>Shops</t>
  </si>
  <si>
    <t>Shop</t>
  </si>
  <si>
    <t>CB5_B3</t>
  </si>
  <si>
    <t>CB1_B2</t>
  </si>
  <si>
    <t>CB1_B7</t>
  </si>
  <si>
    <t>CB2_B5</t>
  </si>
  <si>
    <t>COMPLEX BUILDINGS DATA</t>
  </si>
  <si>
    <t>CB3_B5</t>
  </si>
  <si>
    <t>CB1_B4</t>
  </si>
  <si>
    <t>CB2_B2</t>
  </si>
  <si>
    <t>Restaurant</t>
  </si>
  <si>
    <t>CB2_CB7</t>
  </si>
  <si>
    <t>CB2_CB8</t>
  </si>
  <si>
    <t>CB2_CB9</t>
  </si>
  <si>
    <t>CB5_B4</t>
  </si>
  <si>
    <t>CB2_CB10</t>
  </si>
  <si>
    <t>Hotel</t>
  </si>
  <si>
    <t>CB1_B5</t>
  </si>
  <si>
    <t>MIN and MAX</t>
  </si>
  <si>
    <t>Table: The smallest City Block area on the development site</t>
  </si>
  <si>
    <t>The smallest City Block area (m²)</t>
  </si>
  <si>
    <t>City Block name</t>
  </si>
  <si>
    <t>Table: The largest City Block area on the development site</t>
  </si>
  <si>
    <t>The largest City Block area  (m²)</t>
  </si>
  <si>
    <t>Building Use</t>
  </si>
  <si>
    <t>Income Reduction Rate (%)</t>
  </si>
  <si>
    <t>Income Increase Rate (%)</t>
  </si>
  <si>
    <t>COUNTIF and COUNTIFS</t>
  </si>
  <si>
    <t xml:space="preserve">Table: Count of the buildnings per Number of storeys.  </t>
  </si>
  <si>
    <t>Number of storeys</t>
  </si>
  <si>
    <t>Number of buildings</t>
  </si>
  <si>
    <t>1 &lt;= 4</t>
  </si>
  <si>
    <t>&gt;=5</t>
  </si>
  <si>
    <t xml:space="preserve">Table: Count of the Simple Buildings and the count of Complex Buildings parts per land use. </t>
  </si>
  <si>
    <t xml:space="preserve">Building use </t>
  </si>
  <si>
    <t>Count of the Simple buildings</t>
  </si>
  <si>
    <t>Count of the Complex Buildings parts</t>
  </si>
  <si>
    <t>Sum of Simple buildings and complex buildings parts</t>
  </si>
  <si>
    <t>VLOOKUP</t>
  </si>
  <si>
    <t>Building Use Type</t>
  </si>
  <si>
    <t>Average EUI (kWh/m2 year)</t>
  </si>
  <si>
    <t>Estimated EUI of the site per land use (kWh/m2 year)</t>
  </si>
  <si>
    <t>PIVOT TABLES</t>
  </si>
  <si>
    <r>
      <t xml:space="preserve">Use case: </t>
    </r>
    <r>
      <rPr>
        <b/>
        <sz val="11"/>
        <color theme="1"/>
        <rFont val="Saira SemiCondensed"/>
      </rPr>
      <t xml:space="preserve">Assessing the Income (€) of the development proposal for different building uses. Assessing the Income value, corresponding to any percentual changes. </t>
    </r>
  </si>
  <si>
    <r>
      <t>Use case:</t>
    </r>
    <r>
      <rPr>
        <b/>
        <sz val="11"/>
        <color theme="1"/>
        <rFont val="Saira SemiCondensed"/>
      </rPr>
      <t xml:space="preserve"> Calculating the average yearly energy consumption of different building uses on the development site.  </t>
    </r>
  </si>
  <si>
    <t>Land Use Data - Residential</t>
  </si>
  <si>
    <t>Number of apartment</t>
  </si>
  <si>
    <t>Number of resident</t>
  </si>
  <si>
    <t>Land Use Data - Service</t>
  </si>
  <si>
    <t>Number of office</t>
  </si>
  <si>
    <t>Number of employee</t>
  </si>
  <si>
    <t>Land Use Data - Industry</t>
  </si>
  <si>
    <t>Number of workshop</t>
  </si>
  <si>
    <t>Land Use Data - Parking</t>
  </si>
  <si>
    <t>Number of parking_lot</t>
  </si>
  <si>
    <t>Number of car</t>
  </si>
  <si>
    <t>Land Use Data - Museum</t>
  </si>
  <si>
    <t>Number of hall</t>
  </si>
  <si>
    <t>Number of guest</t>
  </si>
  <si>
    <t>Number of classroom</t>
  </si>
  <si>
    <t>Number of student</t>
  </si>
  <si>
    <t>Land Use Data - Hospital</t>
  </si>
  <si>
    <t>Number of room</t>
  </si>
  <si>
    <t>Number of bed</t>
  </si>
  <si>
    <t>Land Use Data - Entertainment</t>
  </si>
  <si>
    <t>Land Use Data - Hotel</t>
  </si>
  <si>
    <t>Land Use Data - Shop</t>
  </si>
  <si>
    <t>Number of shop</t>
  </si>
  <si>
    <t>Land Use Data - Sports</t>
  </si>
  <si>
    <t>Land Use Data - Restaurant</t>
  </si>
  <si>
    <t>Land Use Data - Existing</t>
  </si>
  <si>
    <t>Land Use Data - Office</t>
  </si>
  <si>
    <t>City Blocks Data</t>
  </si>
  <si>
    <t>Plot Area(m²)</t>
  </si>
  <si>
    <t>Permitted Coverage(%)</t>
  </si>
  <si>
    <t>Permitted Height(m)</t>
  </si>
  <si>
    <t>Gross Floor Area(m²)</t>
  </si>
  <si>
    <t>Built-up Area(m²)</t>
  </si>
  <si>
    <t>Net Floor Area(m²)</t>
  </si>
  <si>
    <t>Assessed Investment(€)</t>
  </si>
  <si>
    <t>Assessed Income(€)</t>
  </si>
  <si>
    <t>Building ID (% of GFA)</t>
  </si>
  <si>
    <t>89.05%</t>
  </si>
  <si>
    <t>10.95%</t>
  </si>
  <si>
    <t>85.71%</t>
  </si>
  <si>
    <t>14.29%</t>
  </si>
  <si>
    <t>74.61%</t>
  </si>
  <si>
    <t>25.39%</t>
  </si>
  <si>
    <t>21.55%</t>
  </si>
  <si>
    <t>78.45%</t>
  </si>
  <si>
    <t>71.43%</t>
  </si>
  <si>
    <t>28.57%</t>
  </si>
  <si>
    <t>76.01%</t>
  </si>
  <si>
    <t>88.89%</t>
  </si>
  <si>
    <t>11.11%</t>
  </si>
  <si>
    <t>66.67%</t>
  </si>
  <si>
    <t>33.33%</t>
  </si>
  <si>
    <t>100.0%</t>
  </si>
  <si>
    <t>80.0%</t>
  </si>
  <si>
    <t>20.0%</t>
  </si>
  <si>
    <t>Building</t>
  </si>
  <si>
    <t>Assesed Investment</t>
  </si>
  <si>
    <t>Low</t>
  </si>
  <si>
    <t>High</t>
  </si>
  <si>
    <t>Min Investment</t>
  </si>
  <si>
    <t>Max Investment</t>
  </si>
  <si>
    <t>Workshops</t>
  </si>
  <si>
    <t>Industry</t>
  </si>
  <si>
    <t>Land Use Data - Education</t>
  </si>
  <si>
    <t>Sports</t>
  </si>
  <si>
    <t>9.1%</t>
  </si>
  <si>
    <t>14.9%</t>
  </si>
  <si>
    <t>Table: Assessed Income (€) for various Building Uses in the project.</t>
  </si>
  <si>
    <r>
      <t xml:space="preserve">Table: Default values of Average energy use intensity (EUI) by land use in USA for year 2020. </t>
    </r>
    <r>
      <rPr>
        <b/>
        <sz val="11"/>
        <color theme="1"/>
        <rFont val="Saira SemiCondensed"/>
      </rPr>
      <t>*Source: EIA - U.S. Energy Information Administration</t>
    </r>
    <r>
      <rPr>
        <sz val="11"/>
        <color theme="1"/>
        <rFont val="Saira SemiCondensed"/>
      </rPr>
      <t xml:space="preserve">. </t>
    </r>
  </si>
  <si>
    <t>OFFSET</t>
  </si>
  <si>
    <t>(All)</t>
  </si>
  <si>
    <t>Column Labels</t>
  </si>
  <si>
    <t>Grand Total</t>
  </si>
  <si>
    <t>Sum of Net Floor Area(m²)</t>
  </si>
  <si>
    <t>Table: Sum net floor area (m²) of each land use on a specific City Block.</t>
  </si>
  <si>
    <r>
      <t xml:space="preserve">Use case: </t>
    </r>
    <r>
      <rPr>
        <b/>
        <sz val="11"/>
        <color theme="1"/>
        <rFont val="Saira SemiCondensed"/>
      </rPr>
      <t>Finding the the smallest/largest City Block on the development site.</t>
    </r>
  </si>
  <si>
    <r>
      <t xml:space="preserve">Use case: </t>
    </r>
    <r>
      <rPr>
        <b/>
        <sz val="11"/>
        <color theme="1"/>
        <rFont val="Saira SemiCondensed"/>
      </rPr>
      <t xml:space="preserve">Counting the buildings on the site, that either have: 1 storey; or more than 1 storey and less (or equal) 4 storeys; or that have more than 5 storeys. </t>
    </r>
  </si>
  <si>
    <r>
      <t>Use case:</t>
    </r>
    <r>
      <rPr>
        <b/>
        <sz val="11"/>
        <color theme="1"/>
        <rFont val="Saira SemiCondensed"/>
      </rPr>
      <t xml:space="preserve"> Counting the simple buildings and complex building parts per each defined land use on the development site. </t>
    </r>
  </si>
  <si>
    <r>
      <t xml:space="preserve">Use case: </t>
    </r>
    <r>
      <rPr>
        <b/>
        <sz val="11"/>
        <color theme="1"/>
        <rFont val="Saira SemiCondensed"/>
      </rPr>
      <t>Find out the sum net floor area (m²) of  each land use for each city block.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</si>
</sst>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2]\ * #,##0_);_([$€-2]\ * \(#,##0\);_([$€-2]\ * &quot;-&quot;_);_(@_)"/>
  </numFmts>
  <fonts count="14" x14ac:knownFonts="1">
    <font>
      <sz val="11"/>
      <color theme="1"/>
      <name val="Arial"/>
    </font>
    <font>
      <sz val="11"/>
      <color theme="1"/>
      <name val="Saira SemiCondensed"/>
    </font>
    <font>
      <sz val="10"/>
      <color theme="1"/>
      <name val="Saira SemiCondensed"/>
    </font>
    <font>
      <b/>
      <sz val="10"/>
      <color theme="1"/>
      <name val="Saira SemiCondensed"/>
    </font>
    <font>
      <sz val="8"/>
      <color theme="1"/>
      <name val="Saira SemiCondensed"/>
    </font>
    <font>
      <b/>
      <sz val="11"/>
      <color theme="1"/>
      <name val="Saira SemiCondensed"/>
    </font>
    <font>
      <b/>
      <sz val="18"/>
      <color theme="1"/>
      <name val="Saira SemiCondensed"/>
    </font>
    <font>
      <b/>
      <sz val="11"/>
      <color theme="1"/>
      <name val="Arial"/>
      <family val="2"/>
    </font>
    <font>
      <b/>
      <sz val="12"/>
      <color rgb="FFFFFFFF"/>
      <name val="Arial"/>
      <family val="2"/>
    </font>
    <font>
      <sz val="11"/>
      <color theme="1"/>
      <name val="Arial"/>
      <family val="2"/>
    </font>
    <font>
      <sz val="11"/>
      <color rgb="FFFF0000"/>
      <name val="Saira SemiCondensed"/>
    </font>
    <font>
      <sz val="30"/>
      <color rgb="FFFF0000"/>
      <name val="Saira SemiCondensed"/>
    </font>
    <font>
      <sz val="26"/>
      <color theme="1"/>
      <name val="Saira SemiCondensed"/>
    </font>
    <font>
      <sz val="18"/>
      <color theme="1"/>
      <name val="Saira SemiCondensed"/>
    </font>
  </fonts>
  <fills count="38">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E5DFEC"/>
        <bgColor rgb="FFE5DFEC"/>
      </patternFill>
    </fill>
    <fill>
      <patternFill patternType="solid">
        <fgColor rgb="FF5299BF"/>
        <bgColor indexed="64"/>
      </patternFill>
    </fill>
    <fill>
      <patternFill patternType="solid">
        <fgColor rgb="FFFFF6F6"/>
        <bgColor indexed="64"/>
      </patternFill>
    </fill>
    <fill>
      <patternFill patternType="solid">
        <fgColor rgb="FFFFECEC"/>
        <bgColor indexed="64"/>
      </patternFill>
    </fill>
    <fill>
      <patternFill patternType="solid">
        <fgColor rgb="FFFFFEFA"/>
        <bgColor indexed="64"/>
      </patternFill>
    </fill>
    <fill>
      <patternFill patternType="solid">
        <fgColor rgb="FFFFFDF3"/>
        <bgColor indexed="64"/>
      </patternFill>
    </fill>
    <fill>
      <patternFill patternType="solid">
        <fgColor theme="0"/>
        <bgColor indexed="64"/>
      </patternFill>
    </fill>
    <fill>
      <patternFill patternType="solid">
        <fgColor rgb="FF1BB1D8"/>
        <bgColor theme="0"/>
      </patternFill>
    </fill>
    <fill>
      <patternFill patternType="solid">
        <fgColor rgb="FF1BB1D8"/>
        <bgColor indexed="64"/>
      </patternFill>
    </fill>
    <fill>
      <patternFill patternType="solid">
        <fgColor rgb="FF1BB1D8"/>
        <bgColor rgb="FF95B3D7"/>
      </patternFill>
    </fill>
    <fill>
      <patternFill patternType="solid">
        <fgColor rgb="FFE5F8FF"/>
        <bgColor rgb="FF95B3D7"/>
      </patternFill>
    </fill>
    <fill>
      <patternFill patternType="solid">
        <fgColor rgb="FFE5F8FF"/>
        <bgColor indexed="64"/>
      </patternFill>
    </fill>
    <fill>
      <patternFill patternType="solid">
        <fgColor rgb="FFE5F8FF"/>
        <bgColor rgb="FFDBE5F1"/>
      </patternFill>
    </fill>
    <fill>
      <patternFill patternType="solid">
        <fgColor rgb="FFE5F8FF"/>
        <bgColor rgb="FFB8CCE4"/>
      </patternFill>
    </fill>
    <fill>
      <patternFill patternType="solid">
        <fgColor rgb="FFFFEABB"/>
        <bgColor indexed="64"/>
      </patternFill>
    </fill>
    <fill>
      <patternFill patternType="solid">
        <fgColor rgb="FFE88DE3"/>
        <bgColor indexed="64"/>
      </patternFill>
    </fill>
    <fill>
      <patternFill patternType="solid">
        <fgColor rgb="FF8D9CE8"/>
        <bgColor indexed="64"/>
      </patternFill>
    </fill>
    <fill>
      <patternFill patternType="solid">
        <fgColor rgb="FFEDB4B4"/>
        <bgColor indexed="64"/>
      </patternFill>
    </fill>
    <fill>
      <patternFill patternType="solid">
        <fgColor rgb="FFAFD5E2"/>
        <bgColor indexed="64"/>
      </patternFill>
    </fill>
    <fill>
      <patternFill patternType="solid">
        <fgColor rgb="FFBBA5CE"/>
        <bgColor indexed="64"/>
      </patternFill>
    </fill>
    <fill>
      <patternFill patternType="solid">
        <fgColor rgb="FF9FDCF2"/>
        <bgColor indexed="64"/>
      </patternFill>
    </fill>
    <fill>
      <patternFill patternType="solid">
        <fgColor rgb="FFD7D7D7"/>
        <bgColor indexed="64"/>
      </patternFill>
    </fill>
    <fill>
      <patternFill patternType="solid">
        <fgColor rgb="FFAFA7D1"/>
        <bgColor indexed="64"/>
      </patternFill>
    </fill>
    <fill>
      <patternFill patternType="solid">
        <fgColor rgb="FFFFBBBB"/>
        <bgColor indexed="64"/>
      </patternFill>
    </fill>
    <fill>
      <patternFill patternType="solid">
        <fgColor rgb="FFF271DC"/>
        <bgColor indexed="64"/>
      </patternFill>
    </fill>
    <fill>
      <patternFill patternType="solid">
        <fgColor rgb="FFFFEABB"/>
        <bgColor theme="0"/>
      </patternFill>
    </fill>
    <fill>
      <patternFill patternType="solid">
        <fgColor theme="0"/>
        <bgColor rgb="FF95B3D7"/>
      </patternFill>
    </fill>
    <fill>
      <patternFill patternType="solid">
        <fgColor rgb="FFC6F2D8"/>
        <bgColor indexed="64"/>
      </patternFill>
    </fill>
    <fill>
      <patternFill patternType="solid">
        <fgColor rgb="FFC6F2D8"/>
        <bgColor theme="0"/>
      </patternFill>
    </fill>
    <fill>
      <patternFill patternType="solid">
        <fgColor rgb="FFFFD726"/>
        <bgColor indexed="64"/>
      </patternFill>
    </fill>
    <fill>
      <patternFill patternType="solid">
        <fgColor rgb="FFFFD726"/>
        <bgColor theme="0"/>
      </patternFill>
    </fill>
    <fill>
      <patternFill patternType="solid">
        <fgColor rgb="FFAFA7D1"/>
        <bgColor theme="0"/>
      </patternFill>
    </fill>
    <fill>
      <patternFill patternType="solid">
        <fgColor rgb="FFEDB4B4"/>
        <bgColor theme="0"/>
      </patternFill>
    </fill>
    <fill>
      <patternFill patternType="solid">
        <fgColor rgb="FFD7D7D7"/>
        <bgColor theme="0"/>
      </patternFill>
    </fill>
  </fills>
  <borders count="20">
    <border>
      <left/>
      <right/>
      <top/>
      <bottom/>
      <diagonal/>
    </border>
    <border>
      <left/>
      <right/>
      <top style="thin">
        <color rgb="FF696969"/>
      </top>
      <bottom style="thin">
        <color rgb="FF696969"/>
      </bottom>
      <diagonal/>
    </border>
    <border>
      <left style="thin">
        <color rgb="FF696969"/>
      </left>
      <right style="thin">
        <color rgb="FF696969"/>
      </right>
      <top style="thin">
        <color rgb="FF696969"/>
      </top>
      <bottom style="thin">
        <color rgb="FF696969"/>
      </bottom>
      <diagonal/>
    </border>
    <border>
      <left/>
      <right style="thin">
        <color rgb="FF696969"/>
      </right>
      <top style="thin">
        <color rgb="FF696969"/>
      </top>
      <bottom style="thin">
        <color rgb="FF696969"/>
      </bottom>
      <diagonal/>
    </border>
    <border>
      <left style="thin">
        <color rgb="FF696969"/>
      </left>
      <right/>
      <top style="thin">
        <color rgb="FF696969"/>
      </top>
      <bottom style="thin">
        <color rgb="FF696969"/>
      </bottom>
      <diagonal/>
    </border>
    <border>
      <left/>
      <right/>
      <top/>
      <bottom/>
      <diagonal/>
    </border>
    <border>
      <left style="thin">
        <color rgb="FFA5A5A5"/>
      </left>
      <right style="thin">
        <color rgb="FFA5A5A5"/>
      </right>
      <top style="thin">
        <color rgb="FFA5A5A5"/>
      </top>
      <bottom style="thin">
        <color rgb="FFA5A5A5"/>
      </bottom>
      <diagonal/>
    </border>
    <border>
      <left/>
      <right style="thin">
        <color rgb="FFA5A5A5"/>
      </right>
      <top/>
      <bottom style="thin">
        <color rgb="FFA5A5A5"/>
      </bottom>
      <diagonal/>
    </border>
    <border>
      <left style="thin">
        <color rgb="FFA5A5A5"/>
      </left>
      <right style="thin">
        <color rgb="FFA5A5A5"/>
      </right>
      <top/>
      <bottom style="thin">
        <color rgb="FFA5A5A5"/>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indexed="64"/>
      </left>
      <right style="thin">
        <color indexed="64"/>
      </right>
      <top style="thin">
        <color indexed="64"/>
      </top>
      <bottom style="thin">
        <color indexed="64"/>
      </bottom>
      <diagonal/>
    </border>
    <border>
      <left/>
      <right/>
      <top style="thin">
        <color rgb="FFA5A5A5"/>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top style="thin">
        <color rgb="FF999999"/>
      </top>
      <bottom/>
      <diagonal/>
    </border>
  </borders>
  <cellStyleXfs count="2">
    <xf numFmtId="0" fontId="0" fillId="0" borderId="0"/>
    <xf numFmtId="9" fontId="9" fillId="0" borderId="0" applyFont="0" applyFill="0" applyBorder="0" applyAlignment="0" applyProtection="0"/>
  </cellStyleXfs>
  <cellXfs count="183">
    <xf numFmtId="0" fontId="0" fillId="0" borderId="0" xfId="0" applyFont="1" applyAlignment="1"/>
    <xf numFmtId="0" fontId="1" fillId="2" borderId="5" xfId="0" applyFont="1" applyFill="1" applyBorder="1"/>
    <xf numFmtId="0" fontId="1" fillId="0" borderId="0" xfId="0" applyFont="1" applyAlignment="1"/>
    <xf numFmtId="0" fontId="1" fillId="2" borderId="5" xfId="0" applyFont="1" applyFill="1" applyBorder="1" applyAlignment="1">
      <alignment horizontal="left"/>
    </xf>
    <xf numFmtId="4" fontId="1" fillId="2" borderId="6" xfId="0" applyNumberFormat="1" applyFont="1" applyFill="1" applyBorder="1" applyAlignment="1">
      <alignment horizontal="center"/>
    </xf>
    <xf numFmtId="0" fontId="1" fillId="2" borderId="5" xfId="0" applyFont="1" applyFill="1" applyBorder="1" applyAlignment="1">
      <alignment horizontal="center"/>
    </xf>
    <xf numFmtId="4" fontId="1" fillId="2" borderId="5" xfId="0" applyNumberFormat="1" applyFont="1" applyFill="1" applyBorder="1" applyAlignment="1">
      <alignment horizontal="center"/>
    </xf>
    <xf numFmtId="0" fontId="5" fillId="2" borderId="5" xfId="0" applyFont="1" applyFill="1" applyBorder="1"/>
    <xf numFmtId="0" fontId="0" fillId="0" borderId="0" xfId="0" applyFont="1" applyAlignment="1">
      <alignment horizontal="center" wrapText="1"/>
    </xf>
    <xf numFmtId="0" fontId="7" fillId="0" borderId="2" xfId="0" applyFont="1" applyFill="1" applyBorder="1" applyAlignment="1"/>
    <xf numFmtId="0" fontId="0" fillId="0" borderId="2" xfId="0" applyFont="1" applyFill="1" applyBorder="1" applyAlignment="1">
      <alignment horizontal="center" wrapText="1"/>
    </xf>
    <xf numFmtId="0" fontId="0" fillId="0" borderId="0" xfId="0" applyFont="1" applyAlignment="1">
      <alignment wrapText="1"/>
    </xf>
    <xf numFmtId="0" fontId="7" fillId="0" borderId="2" xfId="0" applyFont="1" applyBorder="1" applyAlignment="1">
      <alignment horizontal="center" wrapText="1"/>
    </xf>
    <xf numFmtId="0" fontId="0" fillId="0" borderId="2" xfId="0" applyFont="1" applyBorder="1" applyAlignment="1">
      <alignment horizontal="center" wrapText="1"/>
    </xf>
    <xf numFmtId="0" fontId="0" fillId="6" borderId="2" xfId="0" applyFont="1" applyFill="1" applyBorder="1" applyAlignment="1">
      <alignment horizontal="center" wrapText="1"/>
    </xf>
    <xf numFmtId="0" fontId="0" fillId="7" borderId="2" xfId="0" applyFont="1" applyFill="1" applyBorder="1" applyAlignment="1">
      <alignment horizontal="center" wrapText="1"/>
    </xf>
    <xf numFmtId="0" fontId="0" fillId="8" borderId="2" xfId="0" applyFont="1" applyFill="1" applyBorder="1" applyAlignment="1">
      <alignment horizontal="center" wrapText="1"/>
    </xf>
    <xf numFmtId="0" fontId="0" fillId="9" borderId="2" xfId="0" applyFont="1" applyFill="1" applyBorder="1" applyAlignment="1">
      <alignment horizontal="center" wrapText="1"/>
    </xf>
    <xf numFmtId="0" fontId="1" fillId="10" borderId="5" xfId="0" applyFont="1" applyFill="1" applyBorder="1" applyAlignment="1"/>
    <xf numFmtId="0" fontId="5" fillId="11" borderId="5" xfId="0" applyFont="1" applyFill="1" applyBorder="1"/>
    <xf numFmtId="0" fontId="6" fillId="11" borderId="5" xfId="0" applyFont="1" applyFill="1" applyBorder="1"/>
    <xf numFmtId="0" fontId="5" fillId="12" borderId="0" xfId="0" applyFont="1" applyFill="1" applyAlignment="1"/>
    <xf numFmtId="0" fontId="1" fillId="13" borderId="5" xfId="0" applyFont="1" applyFill="1" applyBorder="1"/>
    <xf numFmtId="0" fontId="1" fillId="12" borderId="0" xfId="0" applyFont="1" applyFill="1" applyAlignment="1"/>
    <xf numFmtId="0" fontId="6" fillId="13" borderId="5" xfId="0" applyFont="1" applyFill="1" applyBorder="1"/>
    <xf numFmtId="0" fontId="10" fillId="14" borderId="5" xfId="0" applyFont="1" applyFill="1" applyBorder="1"/>
    <xf numFmtId="0" fontId="1" fillId="15" borderId="0" xfId="0" applyFont="1" applyFill="1" applyAlignment="1"/>
    <xf numFmtId="0" fontId="11" fillId="16" borderId="5" xfId="0" applyFont="1" applyFill="1" applyBorder="1"/>
    <xf numFmtId="0" fontId="10" fillId="16" borderId="5" xfId="0" applyFont="1" applyFill="1" applyBorder="1"/>
    <xf numFmtId="0" fontId="1" fillId="16" borderId="5" xfId="0" applyFont="1" applyFill="1" applyBorder="1"/>
    <xf numFmtId="0" fontId="12" fillId="16" borderId="5" xfId="0" applyFont="1" applyFill="1" applyBorder="1"/>
    <xf numFmtId="0" fontId="0" fillId="15" borderId="0" xfId="0" applyFont="1" applyFill="1" applyAlignment="1"/>
    <xf numFmtId="4" fontId="2" fillId="16" borderId="5" xfId="0" applyNumberFormat="1" applyFont="1" applyFill="1" applyBorder="1" applyAlignment="1">
      <alignment horizontal="center"/>
    </xf>
    <xf numFmtId="0" fontId="2" fillId="16" borderId="5" xfId="0" applyFont="1" applyFill="1" applyBorder="1" applyAlignment="1">
      <alignment horizontal="center"/>
    </xf>
    <xf numFmtId="0" fontId="5" fillId="16" borderId="5" xfId="0" applyFont="1" applyFill="1" applyBorder="1"/>
    <xf numFmtId="0" fontId="3" fillId="16" borderId="5" xfId="0" applyFont="1" applyFill="1" applyBorder="1" applyAlignment="1">
      <alignment horizontal="center"/>
    </xf>
    <xf numFmtId="0" fontId="1" fillId="14" borderId="5" xfId="0" applyFont="1" applyFill="1" applyBorder="1"/>
    <xf numFmtId="0" fontId="10" fillId="17" borderId="5" xfId="0" applyFont="1" applyFill="1" applyBorder="1"/>
    <xf numFmtId="0" fontId="1" fillId="17" borderId="5" xfId="0" applyFont="1" applyFill="1" applyBorder="1"/>
    <xf numFmtId="0" fontId="4" fillId="16" borderId="5" xfId="0" applyFont="1" applyFill="1" applyBorder="1" applyAlignment="1">
      <alignment horizontal="center"/>
    </xf>
    <xf numFmtId="0" fontId="1" fillId="15" borderId="5" xfId="0" applyFont="1" applyFill="1" applyBorder="1" applyAlignment="1"/>
    <xf numFmtId="0" fontId="1" fillId="2" borderId="12" xfId="0" applyFont="1" applyFill="1" applyBorder="1" applyAlignment="1">
      <alignment horizontal="center"/>
    </xf>
    <xf numFmtId="4" fontId="1" fillId="2" borderId="12" xfId="0" applyNumberFormat="1" applyFont="1" applyFill="1" applyBorder="1" applyAlignment="1">
      <alignment horizontal="center"/>
    </xf>
    <xf numFmtId="0" fontId="3" fillId="27" borderId="11" xfId="0" applyFont="1" applyFill="1" applyBorder="1"/>
    <xf numFmtId="0" fontId="2" fillId="27" borderId="11" xfId="0" applyFont="1" applyFill="1" applyBorder="1" applyAlignment="1">
      <alignment horizontal="center"/>
    </xf>
    <xf numFmtId="0" fontId="3" fillId="19" borderId="11" xfId="0" applyFont="1" applyFill="1" applyBorder="1"/>
    <xf numFmtId="0" fontId="2" fillId="19" borderId="11" xfId="0" applyFont="1" applyFill="1" applyBorder="1" applyAlignment="1">
      <alignment horizontal="center"/>
    </xf>
    <xf numFmtId="0" fontId="3" fillId="18" borderId="11" xfId="0" applyFont="1" applyFill="1" applyBorder="1"/>
    <xf numFmtId="0" fontId="2" fillId="29" borderId="11" xfId="0" applyFont="1" applyFill="1" applyBorder="1" applyAlignment="1">
      <alignment horizontal="center"/>
    </xf>
    <xf numFmtId="0" fontId="3" fillId="20" borderId="11" xfId="0" applyFont="1" applyFill="1" applyBorder="1"/>
    <xf numFmtId="0" fontId="2" fillId="20" borderId="11" xfId="0" applyFont="1" applyFill="1" applyBorder="1" applyAlignment="1">
      <alignment horizontal="center"/>
    </xf>
    <xf numFmtId="0" fontId="3" fillId="23" borderId="11" xfId="0" applyFont="1" applyFill="1" applyBorder="1"/>
    <xf numFmtId="0" fontId="2" fillId="23" borderId="11" xfId="0" applyFont="1" applyFill="1" applyBorder="1" applyAlignment="1">
      <alignment horizontal="center"/>
    </xf>
    <xf numFmtId="0" fontId="3" fillId="24" borderId="11" xfId="0" applyFont="1" applyFill="1" applyBorder="1"/>
    <xf numFmtId="0" fontId="2" fillId="24" borderId="11" xfId="0" applyFont="1" applyFill="1" applyBorder="1" applyAlignment="1">
      <alignment horizontal="center"/>
    </xf>
    <xf numFmtId="0" fontId="5" fillId="13" borderId="11" xfId="0" applyFont="1" applyFill="1" applyBorder="1" applyAlignment="1">
      <alignment horizontal="center"/>
    </xf>
    <xf numFmtId="0" fontId="1" fillId="10" borderId="0" xfId="0" applyFont="1" applyFill="1"/>
    <xf numFmtId="0" fontId="5" fillId="10" borderId="0" xfId="0" applyFont="1" applyFill="1" applyAlignment="1">
      <alignment horizontal="center"/>
    </xf>
    <xf numFmtId="0" fontId="5" fillId="10" borderId="0" xfId="0" applyFont="1" applyFill="1"/>
    <xf numFmtId="4" fontId="1" fillId="10" borderId="0" xfId="0" applyNumberFormat="1" applyFont="1" applyFill="1" applyAlignment="1">
      <alignment horizontal="center"/>
    </xf>
    <xf numFmtId="0" fontId="1" fillId="10" borderId="0" xfId="0" applyFont="1" applyFill="1" applyAlignment="1">
      <alignment horizontal="center"/>
    </xf>
    <xf numFmtId="164" fontId="1" fillId="10" borderId="0" xfId="0" applyNumberFormat="1" applyFont="1" applyFill="1"/>
    <xf numFmtId="9" fontId="1" fillId="10" borderId="0" xfId="1" applyFont="1" applyFill="1" applyAlignment="1">
      <alignment horizontal="center"/>
    </xf>
    <xf numFmtId="0" fontId="1" fillId="2" borderId="7" xfId="0" applyFont="1" applyFill="1" applyBorder="1" applyAlignment="1">
      <alignment horizontal="center"/>
    </xf>
    <xf numFmtId="4" fontId="1" fillId="2" borderId="8" xfId="0" applyNumberFormat="1" applyFont="1" applyFill="1" applyBorder="1" applyAlignment="1">
      <alignment horizontal="center"/>
    </xf>
    <xf numFmtId="0" fontId="5" fillId="30" borderId="5" xfId="0" applyFont="1" applyFill="1" applyBorder="1" applyAlignment="1">
      <alignment horizontal="center"/>
    </xf>
    <xf numFmtId="0" fontId="8" fillId="5" borderId="4" xfId="0" applyFont="1" applyFill="1" applyBorder="1" applyAlignment="1">
      <alignment horizontal="center"/>
    </xf>
    <xf numFmtId="0" fontId="8" fillId="5" borderId="1" xfId="0" applyFont="1" applyFill="1" applyBorder="1" applyAlignment="1">
      <alignment horizontal="center"/>
    </xf>
    <xf numFmtId="0" fontId="8" fillId="5" borderId="3" xfId="0" applyFont="1" applyFill="1" applyBorder="1" applyAlignment="1">
      <alignment horizontal="center"/>
    </xf>
    <xf numFmtId="0" fontId="8" fillId="5" borderId="2" xfId="0" applyFont="1" applyFill="1" applyBorder="1" applyAlignment="1">
      <alignment horizontal="center"/>
    </xf>
    <xf numFmtId="0" fontId="5" fillId="30" borderId="11" xfId="0" applyFont="1" applyFill="1" applyBorder="1" applyAlignment="1">
      <alignment horizontal="center"/>
    </xf>
    <xf numFmtId="0" fontId="1" fillId="10" borderId="16" xfId="0" applyFont="1" applyFill="1" applyBorder="1" applyAlignment="1"/>
    <xf numFmtId="0" fontId="1" fillId="10" borderId="0" xfId="0" applyFont="1" applyFill="1" applyAlignment="1"/>
    <xf numFmtId="0" fontId="5" fillId="10" borderId="9" xfId="0" applyFont="1" applyFill="1" applyBorder="1" applyAlignment="1"/>
    <xf numFmtId="0" fontId="5" fillId="10" borderId="13" xfId="0" applyFont="1" applyFill="1" applyBorder="1" applyAlignment="1"/>
    <xf numFmtId="0" fontId="5" fillId="10" borderId="14" xfId="0" applyFont="1" applyFill="1" applyBorder="1" applyAlignment="1"/>
    <xf numFmtId="0" fontId="5" fillId="10" borderId="15" xfId="0" applyFont="1" applyFill="1" applyBorder="1" applyAlignment="1"/>
    <xf numFmtId="0" fontId="5" fillId="10" borderId="19" xfId="0" applyFont="1" applyFill="1" applyBorder="1" applyAlignment="1"/>
    <xf numFmtId="0" fontId="5" fillId="10" borderId="10" xfId="0" applyFont="1" applyFill="1" applyBorder="1" applyAlignment="1"/>
    <xf numFmtId="0" fontId="1" fillId="10" borderId="17" xfId="0" applyFont="1" applyFill="1" applyBorder="1" applyAlignment="1"/>
    <xf numFmtId="0" fontId="1" fillId="10" borderId="17" xfId="0" applyNumberFormat="1" applyFont="1" applyFill="1" applyBorder="1" applyAlignment="1"/>
    <xf numFmtId="0" fontId="1" fillId="10" borderId="18" xfId="0" applyNumberFormat="1" applyFont="1" applyFill="1" applyBorder="1" applyAlignment="1"/>
    <xf numFmtId="0" fontId="1" fillId="10" borderId="16" xfId="0" applyNumberFormat="1" applyFont="1" applyFill="1" applyBorder="1" applyAlignment="1"/>
    <xf numFmtId="0" fontId="5" fillId="0" borderId="11" xfId="0" applyFont="1" applyBorder="1"/>
    <xf numFmtId="0" fontId="5" fillId="0" borderId="11" xfId="0" applyFont="1" applyBorder="1" applyAlignment="1">
      <alignment horizontal="center"/>
    </xf>
    <xf numFmtId="0" fontId="5" fillId="18" borderId="11" xfId="0" applyFont="1" applyFill="1" applyBorder="1"/>
    <xf numFmtId="0" fontId="5" fillId="21" borderId="11" xfId="0" applyFont="1" applyFill="1" applyBorder="1"/>
    <xf numFmtId="0" fontId="5" fillId="27" borderId="11" xfId="0" applyFont="1" applyFill="1" applyBorder="1"/>
    <xf numFmtId="0" fontId="5" fillId="25" borderId="11" xfId="0" applyFont="1" applyFill="1" applyBorder="1"/>
    <xf numFmtId="0" fontId="5" fillId="25" borderId="11" xfId="0" applyFont="1" applyFill="1" applyBorder="1" applyAlignment="1">
      <alignment horizontal="center"/>
    </xf>
    <xf numFmtId="0" fontId="5" fillId="19" borderId="11" xfId="0" applyFont="1" applyFill="1" applyBorder="1"/>
    <xf numFmtId="0" fontId="5" fillId="20" borderId="11" xfId="0" applyFont="1" applyFill="1" applyBorder="1"/>
    <xf numFmtId="0" fontId="5" fillId="22" borderId="11" xfId="0" applyFont="1" applyFill="1" applyBorder="1"/>
    <xf numFmtId="0" fontId="5" fillId="23" borderId="11" xfId="0" applyFont="1" applyFill="1" applyBorder="1"/>
    <xf numFmtId="0" fontId="5" fillId="24" borderId="11" xfId="0" applyFont="1" applyFill="1" applyBorder="1"/>
    <xf numFmtId="0" fontId="5" fillId="26" borderId="11" xfId="0" applyFont="1" applyFill="1" applyBorder="1"/>
    <xf numFmtId="0" fontId="5" fillId="28" borderId="11" xfId="0" applyFont="1" applyFill="1" applyBorder="1"/>
    <xf numFmtId="4" fontId="5" fillId="15" borderId="5" xfId="0" applyNumberFormat="1" applyFont="1" applyFill="1" applyBorder="1" applyAlignment="1">
      <alignment horizontal="center"/>
    </xf>
    <xf numFmtId="0" fontId="5" fillId="31" borderId="11" xfId="0" applyFont="1" applyFill="1" applyBorder="1"/>
    <xf numFmtId="0" fontId="3" fillId="31" borderId="11" xfId="0" applyFont="1" applyFill="1" applyBorder="1"/>
    <xf numFmtId="0" fontId="2" fillId="32" borderId="11" xfId="0" applyFont="1" applyFill="1" applyBorder="1" applyAlignment="1">
      <alignment horizontal="center"/>
    </xf>
    <xf numFmtId="0" fontId="5" fillId="33" borderId="11" xfId="0" applyFont="1" applyFill="1" applyBorder="1"/>
    <xf numFmtId="0" fontId="5" fillId="35" borderId="11" xfId="0" applyFont="1" applyFill="1" applyBorder="1" applyAlignment="1">
      <alignment horizontal="left"/>
    </xf>
    <xf numFmtId="4" fontId="1" fillId="35" borderId="11" xfId="0" applyNumberFormat="1" applyFont="1" applyFill="1" applyBorder="1" applyAlignment="1">
      <alignment horizontal="center"/>
    </xf>
    <xf numFmtId="0" fontId="5" fillId="3" borderId="11" xfId="0" applyFont="1" applyFill="1" applyBorder="1" applyAlignment="1">
      <alignment horizontal="center"/>
    </xf>
    <xf numFmtId="4" fontId="1" fillId="4" borderId="11" xfId="0" applyNumberFormat="1" applyFont="1" applyFill="1" applyBorder="1" applyAlignment="1">
      <alignment horizontal="center" wrapText="1"/>
    </xf>
    <xf numFmtId="4" fontId="1" fillId="2" borderId="11" xfId="0" applyNumberFormat="1" applyFont="1" applyFill="1" applyBorder="1" applyAlignment="1">
      <alignment horizontal="center"/>
    </xf>
    <xf numFmtId="0" fontId="1" fillId="2" borderId="11" xfId="0" applyFont="1" applyFill="1" applyBorder="1" applyAlignment="1">
      <alignment horizontal="center"/>
    </xf>
    <xf numFmtId="0" fontId="5" fillId="34" borderId="11" xfId="0" applyFont="1" applyFill="1" applyBorder="1" applyAlignment="1">
      <alignment horizontal="left"/>
    </xf>
    <xf numFmtId="4" fontId="1" fillId="34" borderId="11" xfId="0" applyNumberFormat="1" applyFont="1" applyFill="1" applyBorder="1" applyAlignment="1">
      <alignment horizontal="center"/>
    </xf>
    <xf numFmtId="0" fontId="5" fillId="36" borderId="11" xfId="0" applyFont="1" applyFill="1" applyBorder="1" applyAlignment="1">
      <alignment horizontal="left"/>
    </xf>
    <xf numFmtId="4" fontId="1" fillId="36" borderId="11" xfId="0" applyNumberFormat="1" applyFont="1" applyFill="1" applyBorder="1" applyAlignment="1">
      <alignment horizontal="center"/>
    </xf>
    <xf numFmtId="0" fontId="5" fillId="15" borderId="5" xfId="0" applyFont="1" applyFill="1" applyBorder="1" applyAlignment="1">
      <alignment horizontal="center"/>
    </xf>
    <xf numFmtId="0" fontId="5" fillId="0" borderId="11" xfId="0" applyFont="1" applyBorder="1" applyAlignment="1">
      <alignment horizontal="center" wrapText="1"/>
    </xf>
    <xf numFmtId="0" fontId="1" fillId="0" borderId="11" xfId="0" applyFont="1" applyBorder="1" applyAlignment="1">
      <alignment horizontal="center" wrapText="1"/>
    </xf>
    <xf numFmtId="0" fontId="1" fillId="15" borderId="5" xfId="0" applyFont="1" applyFill="1" applyBorder="1" applyAlignment="1">
      <alignment horizontal="center" wrapText="1"/>
    </xf>
    <xf numFmtId="4" fontId="1" fillId="18" borderId="11" xfId="0" applyNumberFormat="1" applyFont="1" applyFill="1" applyBorder="1" applyAlignment="1">
      <alignment horizontal="center"/>
    </xf>
    <xf numFmtId="164" fontId="1" fillId="18" borderId="11" xfId="0" applyNumberFormat="1" applyFont="1" applyFill="1" applyBorder="1"/>
    <xf numFmtId="9" fontId="1" fillId="18" borderId="11" xfId="1" applyFont="1" applyFill="1" applyBorder="1" applyAlignment="1">
      <alignment horizontal="center"/>
    </xf>
    <xf numFmtId="4" fontId="1" fillId="21" borderId="11" xfId="0" applyNumberFormat="1" applyFont="1" applyFill="1" applyBorder="1" applyAlignment="1">
      <alignment horizontal="center"/>
    </xf>
    <xf numFmtId="164" fontId="1" fillId="21" borderId="11" xfId="0" applyNumberFormat="1" applyFont="1" applyFill="1" applyBorder="1"/>
    <xf numFmtId="9" fontId="1" fillId="21" borderId="11" xfId="1" applyFont="1" applyFill="1" applyBorder="1" applyAlignment="1">
      <alignment horizontal="center"/>
    </xf>
    <xf numFmtId="4" fontId="1" fillId="27" borderId="11" xfId="0" applyNumberFormat="1" applyFont="1" applyFill="1" applyBorder="1" applyAlignment="1">
      <alignment horizontal="center"/>
    </xf>
    <xf numFmtId="164" fontId="1" fillId="27" borderId="11" xfId="0" applyNumberFormat="1" applyFont="1" applyFill="1" applyBorder="1"/>
    <xf numFmtId="9" fontId="1" fillId="27" borderId="11" xfId="1" applyFont="1" applyFill="1" applyBorder="1" applyAlignment="1">
      <alignment horizontal="center"/>
    </xf>
    <xf numFmtId="4" fontId="1" fillId="25" borderId="11" xfId="0" applyNumberFormat="1" applyFont="1" applyFill="1" applyBorder="1" applyAlignment="1">
      <alignment horizontal="center"/>
    </xf>
    <xf numFmtId="164" fontId="1" fillId="25" borderId="11" xfId="0" applyNumberFormat="1" applyFont="1" applyFill="1" applyBorder="1"/>
    <xf numFmtId="9" fontId="1" fillId="25" borderId="11" xfId="1" applyFont="1" applyFill="1" applyBorder="1" applyAlignment="1">
      <alignment horizontal="center"/>
    </xf>
    <xf numFmtId="4" fontId="1" fillId="19" borderId="11" xfId="0" applyNumberFormat="1" applyFont="1" applyFill="1" applyBorder="1" applyAlignment="1">
      <alignment horizontal="center"/>
    </xf>
    <xf numFmtId="164" fontId="1" fillId="19" borderId="11" xfId="0" applyNumberFormat="1" applyFont="1" applyFill="1" applyBorder="1"/>
    <xf numFmtId="9" fontId="1" fillId="19" borderId="11" xfId="1" applyFont="1" applyFill="1" applyBorder="1" applyAlignment="1">
      <alignment horizontal="center"/>
    </xf>
    <xf numFmtId="4" fontId="1" fillId="31" borderId="11" xfId="0" applyNumberFormat="1" applyFont="1" applyFill="1" applyBorder="1" applyAlignment="1">
      <alignment horizontal="center"/>
    </xf>
    <xf numFmtId="164" fontId="1" fillId="31" borderId="11" xfId="0" applyNumberFormat="1" applyFont="1" applyFill="1" applyBorder="1"/>
    <xf numFmtId="9" fontId="1" fillId="31" borderId="11" xfId="1" applyFont="1" applyFill="1" applyBorder="1" applyAlignment="1">
      <alignment horizontal="center"/>
    </xf>
    <xf numFmtId="4" fontId="1" fillId="20" borderId="11" xfId="0" applyNumberFormat="1" applyFont="1" applyFill="1" applyBorder="1" applyAlignment="1">
      <alignment horizontal="center"/>
    </xf>
    <xf numFmtId="164" fontId="1" fillId="20" borderId="11" xfId="0" applyNumberFormat="1" applyFont="1" applyFill="1" applyBorder="1"/>
    <xf numFmtId="9" fontId="1" fillId="20" borderId="11" xfId="1" applyFont="1" applyFill="1" applyBorder="1" applyAlignment="1">
      <alignment horizontal="center"/>
    </xf>
    <xf numFmtId="4" fontId="1" fillId="22" borderId="11" xfId="0" applyNumberFormat="1" applyFont="1" applyFill="1" applyBorder="1" applyAlignment="1">
      <alignment horizontal="center"/>
    </xf>
    <xf numFmtId="164" fontId="1" fillId="22" borderId="11" xfId="0" applyNumberFormat="1" applyFont="1" applyFill="1" applyBorder="1"/>
    <xf numFmtId="9" fontId="1" fillId="22" borderId="11" xfId="1" applyFont="1" applyFill="1" applyBorder="1" applyAlignment="1">
      <alignment horizontal="center"/>
    </xf>
    <xf numFmtId="4" fontId="1" fillId="23" borderId="11" xfId="0" applyNumberFormat="1" applyFont="1" applyFill="1" applyBorder="1" applyAlignment="1">
      <alignment horizontal="center"/>
    </xf>
    <xf numFmtId="164" fontId="1" fillId="23" borderId="11" xfId="0" applyNumberFormat="1" applyFont="1" applyFill="1" applyBorder="1"/>
    <xf numFmtId="9" fontId="1" fillId="23" borderId="11" xfId="1" applyFont="1" applyFill="1" applyBorder="1" applyAlignment="1">
      <alignment horizontal="center"/>
    </xf>
    <xf numFmtId="4" fontId="1" fillId="24" borderId="11" xfId="0" applyNumberFormat="1" applyFont="1" applyFill="1" applyBorder="1" applyAlignment="1">
      <alignment horizontal="center"/>
    </xf>
    <xf numFmtId="164" fontId="1" fillId="24" borderId="11" xfId="0" applyNumberFormat="1" applyFont="1" applyFill="1" applyBorder="1"/>
    <xf numFmtId="9" fontId="1" fillId="24" borderId="11" xfId="1" applyFont="1" applyFill="1" applyBorder="1" applyAlignment="1">
      <alignment horizontal="center"/>
    </xf>
    <xf numFmtId="4" fontId="1" fillId="26" borderId="11" xfId="0" applyNumberFormat="1" applyFont="1" applyFill="1" applyBorder="1" applyAlignment="1">
      <alignment horizontal="center"/>
    </xf>
    <xf numFmtId="164" fontId="1" fillId="26" borderId="11" xfId="0" applyNumberFormat="1" applyFont="1" applyFill="1" applyBorder="1"/>
    <xf numFmtId="9" fontId="1" fillId="26" borderId="11" xfId="1" applyFont="1" applyFill="1" applyBorder="1" applyAlignment="1">
      <alignment horizontal="center"/>
    </xf>
    <xf numFmtId="4" fontId="1" fillId="33" borderId="11" xfId="0" applyNumberFormat="1" applyFont="1" applyFill="1" applyBorder="1" applyAlignment="1">
      <alignment horizontal="center"/>
    </xf>
    <xf numFmtId="164" fontId="1" fillId="33" borderId="11" xfId="0" applyNumberFormat="1" applyFont="1" applyFill="1" applyBorder="1"/>
    <xf numFmtId="9" fontId="1" fillId="33" borderId="11" xfId="1" applyFont="1" applyFill="1" applyBorder="1" applyAlignment="1">
      <alignment horizontal="center"/>
    </xf>
    <xf numFmtId="4" fontId="1" fillId="28" borderId="11" xfId="0" applyNumberFormat="1" applyFont="1" applyFill="1" applyBorder="1" applyAlignment="1">
      <alignment horizontal="center"/>
    </xf>
    <xf numFmtId="164" fontId="1" fillId="28" borderId="11" xfId="0" applyNumberFormat="1" applyFont="1" applyFill="1" applyBorder="1"/>
    <xf numFmtId="9" fontId="1" fillId="28" borderId="11" xfId="1" applyFont="1" applyFill="1" applyBorder="1" applyAlignment="1">
      <alignment horizontal="center"/>
    </xf>
    <xf numFmtId="0" fontId="1" fillId="15" borderId="5" xfId="0" applyFont="1" applyFill="1" applyBorder="1"/>
    <xf numFmtId="4" fontId="1" fillId="15" borderId="5" xfId="0" applyNumberFormat="1" applyFont="1" applyFill="1" applyBorder="1" applyAlignment="1">
      <alignment horizontal="center"/>
    </xf>
    <xf numFmtId="164" fontId="1" fillId="15" borderId="5" xfId="0" applyNumberFormat="1" applyFont="1" applyFill="1" applyBorder="1"/>
    <xf numFmtId="9" fontId="1" fillId="15" borderId="5" xfId="1" applyFont="1" applyFill="1" applyBorder="1" applyAlignment="1">
      <alignment horizontal="center"/>
    </xf>
    <xf numFmtId="4" fontId="1" fillId="37" borderId="11" xfId="0" applyNumberFormat="1" applyFont="1" applyFill="1" applyBorder="1" applyAlignment="1">
      <alignment horizontal="center"/>
    </xf>
    <xf numFmtId="0" fontId="5" fillId="37" borderId="11" xfId="0" applyFont="1" applyFill="1" applyBorder="1" applyAlignment="1"/>
    <xf numFmtId="0" fontId="5" fillId="13" borderId="5" xfId="0" applyFont="1" applyFill="1" applyBorder="1"/>
    <xf numFmtId="0" fontId="1" fillId="27" borderId="11" xfId="0" applyFont="1" applyFill="1" applyBorder="1" applyAlignment="1">
      <alignment horizontal="center"/>
    </xf>
    <xf numFmtId="0" fontId="1" fillId="19" borderId="11" xfId="0" applyFont="1" applyFill="1" applyBorder="1" applyAlignment="1">
      <alignment horizontal="center"/>
    </xf>
    <xf numFmtId="0" fontId="1" fillId="29" borderId="11" xfId="0" applyFont="1" applyFill="1" applyBorder="1" applyAlignment="1">
      <alignment horizontal="center"/>
    </xf>
    <xf numFmtId="0" fontId="1" fillId="32" borderId="11" xfId="0" applyFont="1" applyFill="1" applyBorder="1" applyAlignment="1">
      <alignment horizontal="center"/>
    </xf>
    <xf numFmtId="0" fontId="1" fillId="20" borderId="11" xfId="0" applyFont="1" applyFill="1" applyBorder="1" applyAlignment="1">
      <alignment horizontal="center"/>
    </xf>
    <xf numFmtId="0" fontId="1" fillId="23" borderId="11" xfId="0" applyFont="1" applyFill="1" applyBorder="1" applyAlignment="1">
      <alignment horizontal="center"/>
    </xf>
    <xf numFmtId="0" fontId="1" fillId="24" borderId="11" xfId="0" applyFont="1" applyFill="1" applyBorder="1" applyAlignment="1">
      <alignment horizontal="center"/>
    </xf>
    <xf numFmtId="0" fontId="5" fillId="10" borderId="5" xfId="0" applyFont="1" applyFill="1" applyBorder="1"/>
    <xf numFmtId="0" fontId="1" fillId="10" borderId="5" xfId="0" applyFont="1" applyFill="1" applyBorder="1" applyAlignment="1">
      <alignment horizontal="center"/>
    </xf>
    <xf numFmtId="0" fontId="5" fillId="27" borderId="11" xfId="0" applyFont="1" applyFill="1" applyBorder="1" applyAlignment="1">
      <alignment horizontal="left"/>
    </xf>
    <xf numFmtId="0" fontId="5" fillId="19" borderId="11" xfId="0" applyFont="1" applyFill="1" applyBorder="1" applyAlignment="1">
      <alignment horizontal="left"/>
    </xf>
    <xf numFmtId="0" fontId="5" fillId="31" borderId="11" xfId="0" applyFont="1" applyFill="1" applyBorder="1" applyAlignment="1">
      <alignment horizontal="left"/>
    </xf>
    <xf numFmtId="0" fontId="5" fillId="20" borderId="11" xfId="0" applyFont="1" applyFill="1" applyBorder="1" applyAlignment="1">
      <alignment horizontal="left"/>
    </xf>
    <xf numFmtId="0" fontId="5" fillId="23" borderId="11" xfId="0" applyFont="1" applyFill="1" applyBorder="1" applyAlignment="1">
      <alignment horizontal="left"/>
    </xf>
    <xf numFmtId="0" fontId="5" fillId="24" borderId="11" xfId="0" applyFont="1" applyFill="1" applyBorder="1" applyAlignment="1">
      <alignment horizontal="left"/>
    </xf>
    <xf numFmtId="0" fontId="5" fillId="18" borderId="11" xfId="0" applyFont="1" applyFill="1" applyBorder="1" applyAlignment="1">
      <alignment horizontal="left"/>
    </xf>
    <xf numFmtId="0" fontId="13" fillId="13" borderId="5" xfId="0" applyFont="1" applyFill="1" applyBorder="1"/>
    <xf numFmtId="0" fontId="13" fillId="12" borderId="0" xfId="0" applyFont="1" applyFill="1" applyAlignment="1"/>
    <xf numFmtId="0" fontId="1" fillId="33" borderId="11" xfId="0" applyFont="1" applyFill="1" applyBorder="1" applyAlignment="1">
      <alignment horizontal="center"/>
    </xf>
    <xf numFmtId="0" fontId="9" fillId="10" borderId="0" xfId="0" applyFont="1" applyFill="1" applyAlignment="1"/>
    <xf numFmtId="0" fontId="9" fillId="10" borderId="5" xfId="0" applyFont="1" applyFill="1" applyBorder="1" applyAlignment="1"/>
  </cellXfs>
  <cellStyles count="2">
    <cellStyle name="Normal" xfId="0" builtinId="0"/>
    <cellStyle name="Percent" xfId="1" builtinId="5"/>
  </cellStyles>
  <dxfs count="36">
    <dxf>
      <font>
        <sz val="11"/>
      </font>
    </dxf>
    <dxf>
      <font>
        <sz val="11"/>
      </font>
    </dxf>
    <dxf>
      <font>
        <sz val="11"/>
      </font>
    </dxf>
    <dxf>
      <font>
        <sz val="11"/>
      </font>
    </dxf>
    <dxf>
      <font>
        <sz val="11"/>
      </font>
    </dxf>
    <dxf>
      <font>
        <sz val="1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font>
    </dxf>
    <dxf>
      <font>
        <b/>
      </font>
    </dxf>
    <dxf>
      <font>
        <b/>
      </font>
    </dxf>
    <dxf>
      <font>
        <b/>
      </font>
    </dxf>
    <dxf>
      <font>
        <b/>
      </font>
    </dxf>
    <dxf>
      <font>
        <b/>
      </font>
    </dxf>
    <dxf>
      <font>
        <name val="Saira SemiCondensed"/>
      </font>
    </dxf>
    <dxf>
      <font>
        <name val="Saira SemiCondensed"/>
      </font>
    </dxf>
    <dxf>
      <font>
        <name val="Saira SemiCondensed"/>
      </font>
    </dxf>
    <dxf>
      <font>
        <name val="Saira SemiCondensed"/>
      </font>
    </dxf>
    <dxf>
      <font>
        <name val="Saira SemiCondensed"/>
      </font>
    </dxf>
    <dxf>
      <font>
        <name val="Saira SemiCondensed"/>
      </font>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3">
    <tableStyle name="Modelur Live Data-style" pivot="0" count="3" xr9:uid="{00000000-0011-0000-FFFF-FFFF00000000}">
      <tableStyleElement type="headerRow" dxfId="35"/>
      <tableStyleElement type="firstRowStripe" dxfId="34"/>
      <tableStyleElement type="secondRowStripe" dxfId="33"/>
    </tableStyle>
    <tableStyle name="Modelur Live Data-style 2" pivot="0" count="3" xr9:uid="{00000000-0011-0000-FFFF-FFFF01000000}">
      <tableStyleElement type="headerRow" dxfId="32"/>
      <tableStyleElement type="firstRowStripe" dxfId="31"/>
      <tableStyleElement type="secondRowStripe" dxfId="30"/>
    </tableStyle>
    <tableStyle name="Sheet7-style" pivot="0" count="3" xr9:uid="{00000000-0011-0000-FFFF-FFFF02000000}">
      <tableStyleElement type="headerRow" dxfId="29"/>
      <tableStyleElement type="firstRowStripe" dxfId="28"/>
      <tableStyleElement type="secondRowStripe" dxfId="27"/>
    </tableStyle>
  </tableStyles>
  <colors>
    <mruColors>
      <color rgb="FFE5F8FF"/>
      <color rgb="FFD7D7D7"/>
      <color rgb="FFEDB4B4"/>
      <color rgb="FFAFA7D1"/>
      <color rgb="FFFFD726"/>
      <color rgb="FFF271DC"/>
      <color rgb="FFBBA5CE"/>
      <color rgb="FFE88DE3"/>
      <color rgb="FFC6F2D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100" b="0" i="0">
                <a:solidFill>
                  <a:srgbClr val="757575"/>
                </a:solidFill>
                <a:latin typeface="Fira Sans Light"/>
              </a:defRPr>
            </a:pPr>
            <a:r>
              <a:rPr lang="en-US" sz="1100" b="0" i="0">
                <a:solidFill>
                  <a:srgbClr val="757575"/>
                </a:solidFill>
                <a:latin typeface="Saira SemiCondensed" panose="00000506000000000000" pitchFamily="2" charset="0"/>
              </a:rPr>
              <a:t>How many storeys?</a:t>
            </a:r>
          </a:p>
        </c:rich>
      </c:tx>
      <c:layout>
        <c:manualLayout>
          <c:xMode val="edge"/>
          <c:yMode val="edge"/>
          <c:x val="0.37515266841644795"/>
          <c:y val="4.6296296296296294E-2"/>
        </c:manualLayout>
      </c:layout>
      <c:overlay val="0"/>
    </c:title>
    <c:autoTitleDeleted val="0"/>
    <c:plotArea>
      <c:layout>
        <c:manualLayout>
          <c:xMode val="edge"/>
          <c:yMode val="edge"/>
          <c:x val="0.11935870516185478"/>
          <c:y val="0.15094925634295714"/>
          <c:w val="0.84453018372703414"/>
          <c:h val="0.64442913385826772"/>
        </c:manualLayout>
      </c:layout>
      <c:barChart>
        <c:barDir val="col"/>
        <c:grouping val="clustered"/>
        <c:varyColors val="1"/>
        <c:ser>
          <c:idx val="0"/>
          <c:order val="0"/>
          <c:tx>
            <c:v>Number of buildings</c:v>
          </c:tx>
          <c:spPr>
            <a:solidFill>
              <a:srgbClr val="E5F8FF"/>
            </a:solidFill>
            <a:ln cmpd="sng">
              <a:solidFill>
                <a:srgbClr val="000000"/>
              </a:solidFill>
            </a:ln>
          </c:spPr>
          <c:invertIfNegative val="1"/>
          <c:cat>
            <c:strRef>
              <c:f>'COUNTIF and COUNTIFS'!$B$10:$B$12</c:f>
              <c:strCache>
                <c:ptCount val="3"/>
                <c:pt idx="0">
                  <c:v>1</c:v>
                </c:pt>
                <c:pt idx="1">
                  <c:v>1 &lt;= 4</c:v>
                </c:pt>
                <c:pt idx="2">
                  <c:v>&gt;=5</c:v>
                </c:pt>
              </c:strCache>
            </c:strRef>
          </c:cat>
          <c:val>
            <c:numRef>
              <c:f>'COUNTIF and COUNTIFS'!$C$10:$C$12</c:f>
              <c:numCache>
                <c:formatCode>General</c:formatCode>
                <c:ptCount val="3"/>
                <c:pt idx="0">
                  <c:v>2</c:v>
                </c:pt>
                <c:pt idx="1">
                  <c:v>9</c:v>
                </c:pt>
                <c:pt idx="2">
                  <c:v>11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CBC-4E27-AAC7-566EC255C1E0}"/>
            </c:ext>
          </c:extLst>
        </c:ser>
        <c:dLbls>
          <c:showLegendKey val="0"/>
          <c:showVal val="0"/>
          <c:showCatName val="0"/>
          <c:showSerName val="0"/>
          <c:showPercent val="0"/>
          <c:showBubbleSize val="0"/>
        </c:dLbls>
        <c:gapWidth val="150"/>
        <c:axId val="500749387"/>
        <c:axId val="1306139946"/>
      </c:barChart>
      <c:catAx>
        <c:axId val="500749387"/>
        <c:scaling>
          <c:orientation val="minMax"/>
        </c:scaling>
        <c:delete val="0"/>
        <c:axPos val="b"/>
        <c:title>
          <c:tx>
            <c:rich>
              <a:bodyPr/>
              <a:lstStyle/>
              <a:p>
                <a:pPr lvl="0">
                  <a:defRPr sz="900" b="0" i="0">
                    <a:solidFill>
                      <a:srgbClr val="000000"/>
                    </a:solidFill>
                    <a:latin typeface="Saira SemiCondensed" panose="00000506000000000000" pitchFamily="2" charset="0"/>
                  </a:defRPr>
                </a:pPr>
                <a:r>
                  <a:rPr lang="en-US" sz="900" b="0" i="0">
                    <a:solidFill>
                      <a:srgbClr val="000000"/>
                    </a:solidFill>
                    <a:latin typeface="Saira SemiCondensed" panose="00000506000000000000" pitchFamily="2" charset="0"/>
                  </a:rPr>
                  <a:t>Number of Storeys</a:t>
                </a:r>
              </a:p>
            </c:rich>
          </c:tx>
          <c:overlay val="0"/>
        </c:title>
        <c:numFmt formatCode="General" sourceLinked="1"/>
        <c:majorTickMark val="none"/>
        <c:minorTickMark val="none"/>
        <c:tickLblPos val="nextTo"/>
        <c:txPr>
          <a:bodyPr/>
          <a:lstStyle/>
          <a:p>
            <a:pPr lvl="0">
              <a:defRPr sz="900" b="0" i="0">
                <a:solidFill>
                  <a:srgbClr val="000000"/>
                </a:solidFill>
                <a:latin typeface="Saira SemiCondensed" panose="00000506000000000000" pitchFamily="2" charset="0"/>
              </a:defRPr>
            </a:pPr>
            <a:endParaRPr lang="en-SI"/>
          </a:p>
        </c:txPr>
        <c:crossAx val="1306139946"/>
        <c:crosses val="autoZero"/>
        <c:auto val="1"/>
        <c:lblAlgn val="ctr"/>
        <c:lblOffset val="100"/>
        <c:noMultiLvlLbl val="1"/>
      </c:catAx>
      <c:valAx>
        <c:axId val="1306139946"/>
        <c:scaling>
          <c:orientation val="minMax"/>
        </c:scaling>
        <c:delete val="0"/>
        <c:axPos val="l"/>
        <c:majorGridlines>
          <c:spPr>
            <a:ln>
              <a:solidFill>
                <a:srgbClr val="B7B7B7"/>
              </a:solidFill>
            </a:ln>
          </c:spPr>
        </c:majorGridlines>
        <c:title>
          <c:tx>
            <c:rich>
              <a:bodyPr/>
              <a:lstStyle/>
              <a:p>
                <a:pPr lvl="0">
                  <a:defRPr sz="900" b="0" i="0">
                    <a:solidFill>
                      <a:srgbClr val="000000"/>
                    </a:solidFill>
                    <a:latin typeface="Saira SemiCondensed" panose="00000506000000000000" pitchFamily="2" charset="0"/>
                  </a:defRPr>
                </a:pPr>
                <a:r>
                  <a:rPr lang="en-US" sz="900" b="0" i="0">
                    <a:solidFill>
                      <a:srgbClr val="000000"/>
                    </a:solidFill>
                    <a:latin typeface="Saira SemiCondensed" panose="00000506000000000000" pitchFamily="2" charset="0"/>
                  </a:rPr>
                  <a:t>Number Of Buildings</a:t>
                </a:r>
              </a:p>
            </c:rich>
          </c:tx>
          <c:overlay val="0"/>
        </c:title>
        <c:numFmt formatCode="General" sourceLinked="1"/>
        <c:majorTickMark val="none"/>
        <c:minorTickMark val="none"/>
        <c:tickLblPos val="nextTo"/>
        <c:spPr>
          <a:ln/>
        </c:spPr>
        <c:txPr>
          <a:bodyPr/>
          <a:lstStyle/>
          <a:p>
            <a:pPr lvl="0">
              <a:defRPr sz="900" b="0" i="0">
                <a:solidFill>
                  <a:srgbClr val="000000"/>
                </a:solidFill>
                <a:latin typeface="Saira SemiCondensed" panose="00000506000000000000" pitchFamily="2" charset="0"/>
              </a:defRPr>
            </a:pPr>
            <a:endParaRPr lang="en-SI"/>
          </a:p>
        </c:txPr>
        <c:crossAx val="500749387"/>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Saira SemiCondensed" panose="00000506000000000000" pitchFamily="2" charset="0"/>
              </a:defRPr>
            </a:pPr>
            <a:r>
              <a:rPr lang="en-US" sz="1400" b="0" i="0">
                <a:solidFill>
                  <a:srgbClr val="757575"/>
                </a:solidFill>
                <a:latin typeface="Saira SemiCondensed" panose="00000506000000000000" pitchFamily="2" charset="0"/>
              </a:rPr>
              <a:t>Count of buildings per use</a:t>
            </a:r>
          </a:p>
        </c:rich>
      </c:tx>
      <c:overlay val="0"/>
    </c:title>
    <c:autoTitleDeleted val="0"/>
    <c:plotArea>
      <c:layout/>
      <c:barChart>
        <c:barDir val="col"/>
        <c:grouping val="stacked"/>
        <c:varyColors val="1"/>
        <c:ser>
          <c:idx val="0"/>
          <c:order val="0"/>
          <c:tx>
            <c:v>Count of the Simple buildings</c:v>
          </c:tx>
          <c:spPr>
            <a:solidFill>
              <a:srgbClr val="00B0F0"/>
            </a:solidFill>
            <a:ln cmpd="sng">
              <a:solidFill>
                <a:srgbClr val="000000"/>
              </a:solidFill>
            </a:ln>
          </c:spPr>
          <c:invertIfNegative val="1"/>
          <c:dLbls>
            <c:spPr>
              <a:noFill/>
              <a:ln>
                <a:noFill/>
              </a:ln>
              <a:effectLst/>
            </c:spPr>
            <c:txPr>
              <a:bodyPr/>
              <a:lstStyle/>
              <a:p>
                <a:pPr lvl="0">
                  <a:defRPr sz="900" b="0" i="0">
                    <a:latin typeface="+mn-lt"/>
                  </a:defRPr>
                </a:pPr>
                <a:endParaRPr lang="en-S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'COUNTIF and COUNTIFS'!$B$41:$B$48</c:f>
              <c:strCache>
                <c:ptCount val="8"/>
                <c:pt idx="0">
                  <c:v>Service</c:v>
                </c:pt>
                <c:pt idx="1">
                  <c:v>Education</c:v>
                </c:pt>
                <c:pt idx="2">
                  <c:v>Residential</c:v>
                </c:pt>
                <c:pt idx="3">
                  <c:v>Entertainment</c:v>
                </c:pt>
                <c:pt idx="4">
                  <c:v>Hospital</c:v>
                </c:pt>
                <c:pt idx="5">
                  <c:v>Museum</c:v>
                </c:pt>
                <c:pt idx="6">
                  <c:v>Office</c:v>
                </c:pt>
                <c:pt idx="7">
                  <c:v>Shop</c:v>
                </c:pt>
              </c:strCache>
            </c:strRef>
          </c:cat>
          <c:val>
            <c:numRef>
              <c:f>'COUNTIF and COUNTIFS'!$C$41:$C$48</c:f>
              <c:numCache>
                <c:formatCode>General</c:formatCode>
                <c:ptCount val="8"/>
                <c:pt idx="0">
                  <c:v>1</c:v>
                </c:pt>
                <c:pt idx="1">
                  <c:v>1</c:v>
                </c:pt>
                <c:pt idx="2">
                  <c:v>4</c:v>
                </c:pt>
                <c:pt idx="3">
                  <c:v>1</c:v>
                </c:pt>
                <c:pt idx="4">
                  <c:v>2</c:v>
                </c:pt>
                <c:pt idx="5">
                  <c:v>2</c:v>
                </c:pt>
                <c:pt idx="6">
                  <c:v>3</c:v>
                </c:pt>
                <c:pt idx="7">
                  <c:v>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C11-4B09-AC68-C5C9C85D7152}"/>
            </c:ext>
          </c:extLst>
        </c:ser>
        <c:ser>
          <c:idx val="1"/>
          <c:order val="1"/>
          <c:tx>
            <c:v>Count of the Complex Buildings parts</c:v>
          </c:tx>
          <c:spPr>
            <a:solidFill>
              <a:srgbClr val="E5F8FF"/>
            </a:solidFill>
            <a:ln cmpd="sng">
              <a:solidFill>
                <a:srgbClr val="000000"/>
              </a:solidFill>
            </a:ln>
          </c:spPr>
          <c:invertIfNegative val="1"/>
          <c:dLbls>
            <c:spPr>
              <a:noFill/>
              <a:ln>
                <a:noFill/>
              </a:ln>
              <a:effectLst/>
            </c:spPr>
            <c:txPr>
              <a:bodyPr/>
              <a:lstStyle/>
              <a:p>
                <a:pPr lvl="0">
                  <a:defRPr sz="900" b="0" i="0">
                    <a:latin typeface="+mn-lt"/>
                  </a:defRPr>
                </a:pPr>
                <a:endParaRPr lang="en-S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'COUNTIF and COUNTIFS'!$B$41:$B$48</c:f>
              <c:strCache>
                <c:ptCount val="8"/>
                <c:pt idx="0">
                  <c:v>Service</c:v>
                </c:pt>
                <c:pt idx="1">
                  <c:v>Education</c:v>
                </c:pt>
                <c:pt idx="2">
                  <c:v>Residential</c:v>
                </c:pt>
                <c:pt idx="3">
                  <c:v>Entertainment</c:v>
                </c:pt>
                <c:pt idx="4">
                  <c:v>Hospital</c:v>
                </c:pt>
                <c:pt idx="5">
                  <c:v>Museum</c:v>
                </c:pt>
                <c:pt idx="6">
                  <c:v>Office</c:v>
                </c:pt>
                <c:pt idx="7">
                  <c:v>Shop</c:v>
                </c:pt>
              </c:strCache>
            </c:strRef>
          </c:cat>
          <c:val>
            <c:numRef>
              <c:f>'COUNTIF and COUNTIFS'!$D$41:$D$48</c:f>
              <c:numCache>
                <c:formatCode>General</c:formatCode>
                <c:ptCount val="8"/>
                <c:pt idx="0">
                  <c:v>8</c:v>
                </c:pt>
                <c:pt idx="1">
                  <c:v>3</c:v>
                </c:pt>
                <c:pt idx="2">
                  <c:v>14</c:v>
                </c:pt>
                <c:pt idx="3">
                  <c:v>0</c:v>
                </c:pt>
                <c:pt idx="4">
                  <c:v>0</c:v>
                </c:pt>
                <c:pt idx="5">
                  <c:v>0</c:v>
                </c:pt>
                <c:pt idx="6">
                  <c:v>2</c:v>
                </c:pt>
                <c:pt idx="7">
                  <c:v>11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C11-4B09-AC68-C5C9C85D7152}"/>
            </c:ext>
          </c:extLst>
        </c:ser>
        <c:dLbls>
          <c:showLegendKey val="0"/>
          <c:showVal val="0"/>
          <c:showCatName val="0"/>
          <c:showSerName val="0"/>
          <c:showPercent val="0"/>
          <c:showBubbleSize val="0"/>
        </c:dLbls>
        <c:gapWidth val="150"/>
        <c:overlap val="100"/>
        <c:axId val="2083566738"/>
        <c:axId val="1102575938"/>
      </c:barChart>
      <c:catAx>
        <c:axId val="2083566738"/>
        <c:scaling>
          <c:orientation val="minMax"/>
        </c:scaling>
        <c:delete val="0"/>
        <c:axPos val="b"/>
        <c:title>
          <c:tx>
            <c:rich>
              <a:bodyPr/>
              <a:lstStyle/>
              <a:p>
                <a:pPr lvl="0">
                  <a:defRPr sz="1000" b="0" i="0">
                    <a:solidFill>
                      <a:srgbClr val="000000"/>
                    </a:solidFill>
                    <a:latin typeface="Saira SemiCondensed" panose="00000506000000000000" pitchFamily="2" charset="0"/>
                  </a:defRPr>
                </a:pPr>
                <a:r>
                  <a:rPr lang="en-US" sz="1000" b="0" i="0">
                    <a:solidFill>
                      <a:srgbClr val="000000"/>
                    </a:solidFill>
                    <a:latin typeface="Saira SemiCondensed" panose="00000506000000000000" pitchFamily="2" charset="0"/>
                  </a:rPr>
                  <a:t>Building Use</a:t>
                </a:r>
              </a:p>
            </c:rich>
          </c:tx>
          <c:overlay val="0"/>
        </c:title>
        <c:numFmt formatCode="General" sourceLinked="1"/>
        <c:majorTickMark val="none"/>
        <c:minorTickMark val="none"/>
        <c:tickLblPos val="nextTo"/>
        <c:txPr>
          <a:bodyPr/>
          <a:lstStyle/>
          <a:p>
            <a:pPr lvl="0">
              <a:defRPr sz="800" b="0" i="0">
                <a:solidFill>
                  <a:srgbClr val="000000"/>
                </a:solidFill>
                <a:latin typeface="Saira SemiCondensed" panose="00000506000000000000" pitchFamily="2" charset="0"/>
              </a:defRPr>
            </a:pPr>
            <a:endParaRPr lang="en-SI"/>
          </a:p>
        </c:txPr>
        <c:crossAx val="1102575938"/>
        <c:crosses val="autoZero"/>
        <c:auto val="1"/>
        <c:lblAlgn val="ctr"/>
        <c:lblOffset val="100"/>
        <c:noMultiLvlLbl val="1"/>
      </c:catAx>
      <c:valAx>
        <c:axId val="1102575938"/>
        <c:scaling>
          <c:orientation val="minMax"/>
        </c:scaling>
        <c:delete val="0"/>
        <c:axPos val="l"/>
        <c:majorGridlines>
          <c:spPr>
            <a:ln>
              <a:solidFill>
                <a:srgbClr val="B7B7B7"/>
              </a:solidFill>
            </a:ln>
          </c:spPr>
        </c:majorGridlines>
        <c:title>
          <c:tx>
            <c:rich>
              <a:bodyPr/>
              <a:lstStyle/>
              <a:p>
                <a:pPr lvl="0">
                  <a:defRPr sz="1000" b="0" i="0">
                    <a:solidFill>
                      <a:srgbClr val="000000"/>
                    </a:solidFill>
                    <a:latin typeface="Saira SemiCondensed" panose="00000506000000000000" pitchFamily="2" charset="0"/>
                  </a:defRPr>
                </a:pPr>
                <a:r>
                  <a:rPr lang="en-US" sz="1000" b="0" i="0">
                    <a:solidFill>
                      <a:srgbClr val="000000"/>
                    </a:solidFill>
                    <a:latin typeface="Saira SemiCondensed" panose="00000506000000000000" pitchFamily="2" charset="0"/>
                  </a:rPr>
                  <a:t>Count of the Simple Buildings/Complex Building Parts</a:t>
                </a:r>
              </a:p>
            </c:rich>
          </c:tx>
          <c:overlay val="0"/>
        </c:title>
        <c:numFmt formatCode="General" sourceLinked="1"/>
        <c:majorTickMark val="none"/>
        <c:minorTickMark val="none"/>
        <c:tickLblPos val="nextTo"/>
        <c:spPr>
          <a:ln/>
        </c:spPr>
        <c:txPr>
          <a:bodyPr/>
          <a:lstStyle/>
          <a:p>
            <a:pPr lvl="0">
              <a:defRPr sz="900" b="0" i="0">
                <a:solidFill>
                  <a:srgbClr val="000000"/>
                </a:solidFill>
                <a:latin typeface="Saira SemiCondensed" panose="00000506000000000000" pitchFamily="2" charset="0"/>
              </a:defRPr>
            </a:pPr>
            <a:endParaRPr lang="en-SI"/>
          </a:p>
        </c:txPr>
        <c:crossAx val="2083566738"/>
        <c:crosses val="autoZero"/>
        <c:crossBetween val="between"/>
      </c:valAx>
    </c:plotArea>
    <c:legend>
      <c:legendPos val="b"/>
      <c:overlay val="0"/>
      <c:txPr>
        <a:bodyPr/>
        <a:lstStyle/>
        <a:p>
          <a:pPr lvl="0">
            <a:defRPr sz="900" b="0" i="0">
              <a:solidFill>
                <a:srgbClr val="1A1A1A"/>
              </a:solidFill>
              <a:latin typeface="Saira SemiCondensed" panose="00000506000000000000" pitchFamily="2" charset="0"/>
            </a:defRPr>
          </a:pPr>
          <a:endParaRPr lang="en-SI"/>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l-SI" sz="1600" b="0" i="0" baseline="0">
                <a:solidFill>
                  <a:sysClr val="windowText" lastClr="000000"/>
                </a:solidFill>
                <a:effectLst/>
                <a:latin typeface="Saira SemiCondensed" panose="00000506000000000000" pitchFamily="2" charset="0"/>
              </a:rPr>
              <a:t>What are the land use shares on the site?</a:t>
            </a:r>
            <a:endParaRPr lang="en-SI" sz="1600" b="0">
              <a:solidFill>
                <a:sysClr val="windowText" lastClr="000000"/>
              </a:solidFill>
              <a:effectLst/>
              <a:latin typeface="Saira SemiCondensed" panose="00000506000000000000" pitchFamily="2" charset="0"/>
            </a:endParaRPr>
          </a:p>
        </c:rich>
      </c:tx>
      <c:layout>
        <c:manualLayout>
          <c:xMode val="edge"/>
          <c:yMode val="edge"/>
          <c:x val="0.24395257679404247"/>
          <c:y val="6.3707590175855625E-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SI"/>
        </a:p>
      </c:txPr>
    </c:title>
    <c:autoTitleDeleted val="0"/>
    <c:plotArea>
      <c:layout/>
      <c:pieChart>
        <c:varyColors val="1"/>
        <c:ser>
          <c:idx val="0"/>
          <c:order val="0"/>
          <c:tx>
            <c:strRef>
              <c:f>Dashboard!$C$35</c:f>
              <c:strCache>
                <c:ptCount val="1"/>
                <c:pt idx="0">
                  <c:v>Gross Floor Area</c:v>
                </c:pt>
              </c:strCache>
            </c:strRef>
          </c:tx>
          <c:dPt>
            <c:idx val="0"/>
            <c:bubble3D val="0"/>
            <c:spPr>
              <a:solidFill>
                <a:schemeClr val="accent1"/>
              </a:solidFill>
              <a:ln w="19050">
                <a:solidFill>
                  <a:schemeClr val="lt1"/>
                </a:solidFill>
              </a:ln>
              <a:effectLst/>
            </c:spPr>
          </c:dPt>
          <c:dPt>
            <c:idx val="1"/>
            <c:bubble3D val="0"/>
            <c:spPr>
              <a:solidFill>
                <a:srgbClr val="EDB4B4"/>
              </a:solidFill>
              <a:ln w="19050">
                <a:solidFill>
                  <a:schemeClr val="lt1"/>
                </a:solidFill>
              </a:ln>
              <a:effectLst/>
            </c:spPr>
            <c:extLst>
              <c:ext xmlns:c16="http://schemas.microsoft.com/office/drawing/2014/chart" uri="{C3380CC4-5D6E-409C-BE32-E72D297353CC}">
                <c16:uniqueId val="{0000000C-51F8-4925-A33D-6D0FC77068C6}"/>
              </c:ext>
            </c:extLst>
          </c:dPt>
          <c:dPt>
            <c:idx val="2"/>
            <c:bubble3D val="0"/>
            <c:spPr>
              <a:solidFill>
                <a:srgbClr val="FFBBBB"/>
              </a:solidFill>
              <a:ln w="19050">
                <a:solidFill>
                  <a:schemeClr val="lt1"/>
                </a:solidFill>
              </a:ln>
              <a:effectLst/>
            </c:spPr>
            <c:extLst>
              <c:ext xmlns:c16="http://schemas.microsoft.com/office/drawing/2014/chart" uri="{C3380CC4-5D6E-409C-BE32-E72D297353CC}">
                <c16:uniqueId val="{00000004-51F8-4925-A33D-6D0FC77068C6}"/>
              </c:ext>
            </c:extLst>
          </c:dPt>
          <c:dPt>
            <c:idx val="3"/>
            <c:bubble3D val="0"/>
            <c:spPr>
              <a:solidFill>
                <a:srgbClr val="D7D7D7"/>
              </a:solidFill>
              <a:ln w="19050">
                <a:solidFill>
                  <a:schemeClr val="lt1"/>
                </a:solidFill>
              </a:ln>
              <a:effectLst/>
            </c:spPr>
            <c:extLst>
              <c:ext xmlns:c16="http://schemas.microsoft.com/office/drawing/2014/chart" uri="{C3380CC4-5D6E-409C-BE32-E72D297353CC}">
                <c16:uniqueId val="{00000005-51F8-4925-A33D-6D0FC77068C6}"/>
              </c:ext>
            </c:extLst>
          </c:dPt>
          <c:dPt>
            <c:idx val="4"/>
            <c:bubble3D val="0"/>
            <c:spPr>
              <a:solidFill>
                <a:srgbClr val="E88DE3"/>
              </a:solidFill>
              <a:ln w="19050">
                <a:solidFill>
                  <a:schemeClr val="lt1"/>
                </a:solidFill>
              </a:ln>
              <a:effectLst/>
            </c:spPr>
            <c:extLst>
              <c:ext xmlns:c16="http://schemas.microsoft.com/office/drawing/2014/chart" uri="{C3380CC4-5D6E-409C-BE32-E72D297353CC}">
                <c16:uniqueId val="{00000006-51F8-4925-A33D-6D0FC77068C6}"/>
              </c:ext>
            </c:extLst>
          </c:dPt>
          <c:dPt>
            <c:idx val="5"/>
            <c:bubble3D val="0"/>
            <c:spPr>
              <a:solidFill>
                <a:srgbClr val="C6F2D8"/>
              </a:solidFill>
              <a:ln w="19050">
                <a:solidFill>
                  <a:schemeClr val="lt1"/>
                </a:solidFill>
              </a:ln>
              <a:effectLst/>
            </c:spPr>
            <c:extLst>
              <c:ext xmlns:c16="http://schemas.microsoft.com/office/drawing/2014/chart" uri="{C3380CC4-5D6E-409C-BE32-E72D297353CC}">
                <c16:uniqueId val="{00000007-51F8-4925-A33D-6D0FC77068C6}"/>
              </c:ext>
            </c:extLst>
          </c:dPt>
          <c:dPt>
            <c:idx val="6"/>
            <c:bubble3D val="0"/>
            <c:spPr>
              <a:solidFill>
                <a:srgbClr val="8D9CE8"/>
              </a:solidFill>
              <a:ln w="19050">
                <a:solidFill>
                  <a:schemeClr val="lt1"/>
                </a:solidFill>
              </a:ln>
              <a:effectLst/>
            </c:spPr>
            <c:extLst>
              <c:ext xmlns:c16="http://schemas.microsoft.com/office/drawing/2014/chart" uri="{C3380CC4-5D6E-409C-BE32-E72D297353CC}">
                <c16:uniqueId val="{00000002-51F8-4925-A33D-6D0FC77068C6}"/>
              </c:ext>
            </c:extLst>
          </c:dPt>
          <c:dPt>
            <c:idx val="7"/>
            <c:bubble3D val="0"/>
            <c:spPr>
              <a:solidFill>
                <a:schemeClr val="accent2">
                  <a:lumMod val="60000"/>
                </a:schemeClr>
              </a:solidFill>
              <a:ln w="19050">
                <a:solidFill>
                  <a:schemeClr val="lt1"/>
                </a:solidFill>
              </a:ln>
              <a:effectLst/>
            </c:spPr>
          </c:dPt>
          <c:dPt>
            <c:idx val="8"/>
            <c:bubble3D val="0"/>
            <c:spPr>
              <a:solidFill>
                <a:srgbClr val="BBA5CE"/>
              </a:solidFill>
              <a:ln w="19050">
                <a:solidFill>
                  <a:schemeClr val="lt1"/>
                </a:solidFill>
              </a:ln>
              <a:effectLst/>
            </c:spPr>
            <c:extLst>
              <c:ext xmlns:c16="http://schemas.microsoft.com/office/drawing/2014/chart" uri="{C3380CC4-5D6E-409C-BE32-E72D297353CC}">
                <c16:uniqueId val="{00000008-51F8-4925-A33D-6D0FC77068C6}"/>
              </c:ext>
            </c:extLst>
          </c:dPt>
          <c:dPt>
            <c:idx val="9"/>
            <c:bubble3D val="0"/>
            <c:spPr>
              <a:solidFill>
                <a:srgbClr val="9FDCF2"/>
              </a:solidFill>
              <a:ln w="19050">
                <a:solidFill>
                  <a:schemeClr val="lt1"/>
                </a:solidFill>
              </a:ln>
              <a:effectLst/>
            </c:spPr>
            <c:extLst>
              <c:ext xmlns:c16="http://schemas.microsoft.com/office/drawing/2014/chart" uri="{C3380CC4-5D6E-409C-BE32-E72D297353CC}">
                <c16:uniqueId val="{00000003-51F8-4925-A33D-6D0FC77068C6}"/>
              </c:ext>
            </c:extLst>
          </c:dPt>
          <c:dPt>
            <c:idx val="10"/>
            <c:bubble3D val="0"/>
            <c:spPr>
              <a:solidFill>
                <a:srgbClr val="AFA7D1"/>
              </a:solidFill>
              <a:ln w="19050">
                <a:solidFill>
                  <a:schemeClr val="lt1"/>
                </a:solidFill>
              </a:ln>
              <a:effectLst/>
            </c:spPr>
            <c:extLst>
              <c:ext xmlns:c16="http://schemas.microsoft.com/office/drawing/2014/chart" uri="{C3380CC4-5D6E-409C-BE32-E72D297353CC}">
                <c16:uniqueId val="{0000000B-51F8-4925-A33D-6D0FC77068C6}"/>
              </c:ext>
            </c:extLst>
          </c:dPt>
          <c:dPt>
            <c:idx val="11"/>
            <c:bubble3D val="0"/>
            <c:spPr>
              <a:solidFill>
                <a:srgbClr val="FFD726"/>
              </a:solidFill>
              <a:ln w="19050">
                <a:solidFill>
                  <a:schemeClr val="lt1"/>
                </a:solidFill>
              </a:ln>
              <a:effectLst/>
            </c:spPr>
            <c:extLst>
              <c:ext xmlns:c16="http://schemas.microsoft.com/office/drawing/2014/chart" uri="{C3380CC4-5D6E-409C-BE32-E72D297353CC}">
                <c16:uniqueId val="{0000000A-51F8-4925-A33D-6D0FC77068C6}"/>
              </c:ext>
            </c:extLst>
          </c:dPt>
          <c:dPt>
            <c:idx val="12"/>
            <c:bubble3D val="0"/>
            <c:spPr>
              <a:solidFill>
                <a:srgbClr val="F271DC"/>
              </a:solidFill>
              <a:ln w="19050">
                <a:solidFill>
                  <a:schemeClr val="lt1"/>
                </a:solidFill>
              </a:ln>
              <a:effectLst/>
            </c:spPr>
            <c:extLst>
              <c:ext xmlns:c16="http://schemas.microsoft.com/office/drawing/2014/chart" uri="{C3380CC4-5D6E-409C-BE32-E72D297353CC}">
                <c16:uniqueId val="{00000009-51F8-4925-A33D-6D0FC77068C6}"/>
              </c:ext>
            </c:extLst>
          </c:dPt>
          <c:cat>
            <c:strRef>
              <c:f>Dashboard!$B$36:$B$48</c:f>
              <c:strCache>
                <c:ptCount val="13"/>
                <c:pt idx="0">
                  <c:v>Residential</c:v>
                </c:pt>
                <c:pt idx="1">
                  <c:v>Hotel</c:v>
                </c:pt>
                <c:pt idx="2">
                  <c:v>Service</c:v>
                </c:pt>
                <c:pt idx="3">
                  <c:v>Parking</c:v>
                </c:pt>
                <c:pt idx="4">
                  <c:v>Education</c:v>
                </c:pt>
                <c:pt idx="5">
                  <c:v>Entertainment</c:v>
                </c:pt>
                <c:pt idx="6">
                  <c:v>Hospital</c:v>
                </c:pt>
                <c:pt idx="7">
                  <c:v>Industry</c:v>
                </c:pt>
                <c:pt idx="8">
                  <c:v>Museum</c:v>
                </c:pt>
                <c:pt idx="9">
                  <c:v>Office</c:v>
                </c:pt>
                <c:pt idx="10">
                  <c:v>Restaurant</c:v>
                </c:pt>
                <c:pt idx="11">
                  <c:v>Shop</c:v>
                </c:pt>
                <c:pt idx="12">
                  <c:v>Sports</c:v>
                </c:pt>
              </c:strCache>
            </c:strRef>
          </c:cat>
          <c:val>
            <c:numRef>
              <c:f>Dashboard!$C$36:$C$48</c:f>
              <c:numCache>
                <c:formatCode>#,##0.00</c:formatCode>
                <c:ptCount val="13"/>
                <c:pt idx="0">
                  <c:v>35576.33</c:v>
                </c:pt>
                <c:pt idx="1">
                  <c:v>1512.43</c:v>
                </c:pt>
                <c:pt idx="2">
                  <c:v>10865.54</c:v>
                </c:pt>
                <c:pt idx="3">
                  <c:v>1655.42</c:v>
                </c:pt>
                <c:pt idx="4">
                  <c:v>3448.37</c:v>
                </c:pt>
                <c:pt idx="5">
                  <c:v>5087.6899999999996</c:v>
                </c:pt>
                <c:pt idx="6">
                  <c:v>7970.03</c:v>
                </c:pt>
                <c:pt idx="7">
                  <c:v>1655.42</c:v>
                </c:pt>
                <c:pt idx="8">
                  <c:v>6087.5</c:v>
                </c:pt>
                <c:pt idx="9">
                  <c:v>14009.01</c:v>
                </c:pt>
                <c:pt idx="10">
                  <c:v>478</c:v>
                </c:pt>
                <c:pt idx="11">
                  <c:v>10549.73</c:v>
                </c:pt>
                <c:pt idx="12">
                  <c:v>1488.55</c:v>
                </c:pt>
              </c:numCache>
            </c:numRef>
          </c:val>
          <c:extLst>
            <c:ext xmlns:c16="http://schemas.microsoft.com/office/drawing/2014/chart" uri="{C3380CC4-5D6E-409C-BE32-E72D297353CC}">
              <c16:uniqueId val="{00000000-51F8-4925-A33D-6D0FC77068C6}"/>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0"/>
        <c:txPr>
          <a:bodyPr rot="0" spcFirstLastPara="1" vertOverflow="ellipsis" vert="horz" wrap="square" anchor="ctr" anchorCtr="1"/>
          <a:lstStyle/>
          <a:p>
            <a:pPr>
              <a:defRPr sz="900" b="1" i="0" u="none" strike="noStrike" kern="1200" baseline="0">
                <a:solidFill>
                  <a:schemeClr val="tx1">
                    <a:lumMod val="65000"/>
                    <a:lumOff val="35000"/>
                  </a:schemeClr>
                </a:solidFill>
                <a:latin typeface="Saira SemiCondensed" panose="00000506000000000000" pitchFamily="2" charset="0"/>
                <a:ea typeface="+mn-ea"/>
                <a:cs typeface="+mn-cs"/>
              </a:defRPr>
            </a:pPr>
            <a:endParaRPr lang="en-SI"/>
          </a:p>
        </c:txPr>
      </c:legendEntry>
      <c:legendEntry>
        <c:idx val="1"/>
        <c:txPr>
          <a:bodyPr rot="0" spcFirstLastPara="1" vertOverflow="ellipsis" vert="horz" wrap="square" anchor="ctr" anchorCtr="1"/>
          <a:lstStyle/>
          <a:p>
            <a:pPr>
              <a:defRPr sz="900" b="1" i="0" u="none" strike="noStrike" kern="1200" baseline="0">
                <a:solidFill>
                  <a:schemeClr val="tx1">
                    <a:lumMod val="65000"/>
                    <a:lumOff val="35000"/>
                  </a:schemeClr>
                </a:solidFill>
                <a:latin typeface="Saira SemiCondensed" panose="00000506000000000000" pitchFamily="2" charset="0"/>
                <a:ea typeface="+mn-ea"/>
                <a:cs typeface="+mn-cs"/>
              </a:defRPr>
            </a:pPr>
            <a:endParaRPr lang="en-SI"/>
          </a:p>
        </c:txPr>
      </c:legendEntry>
      <c:legendEntry>
        <c:idx val="2"/>
        <c:txPr>
          <a:bodyPr rot="0" spcFirstLastPara="1" vertOverflow="ellipsis" vert="horz" wrap="square" anchor="ctr" anchorCtr="1"/>
          <a:lstStyle/>
          <a:p>
            <a:pPr>
              <a:defRPr sz="900" b="1" i="0" u="none" strike="noStrike" kern="1200" baseline="0">
                <a:solidFill>
                  <a:schemeClr val="tx1">
                    <a:lumMod val="65000"/>
                    <a:lumOff val="35000"/>
                  </a:schemeClr>
                </a:solidFill>
                <a:latin typeface="Saira SemiCondensed" panose="00000506000000000000" pitchFamily="2" charset="0"/>
                <a:ea typeface="+mn-ea"/>
                <a:cs typeface="+mn-cs"/>
              </a:defRPr>
            </a:pPr>
            <a:endParaRPr lang="en-SI"/>
          </a:p>
        </c:txPr>
      </c:legendEntry>
      <c:legendEntry>
        <c:idx val="3"/>
        <c:txPr>
          <a:bodyPr rot="0" spcFirstLastPara="1" vertOverflow="ellipsis" vert="horz" wrap="square" anchor="ctr" anchorCtr="1"/>
          <a:lstStyle/>
          <a:p>
            <a:pPr>
              <a:defRPr sz="900" b="1" i="0" u="none" strike="noStrike" kern="1200" baseline="0">
                <a:solidFill>
                  <a:schemeClr val="tx1">
                    <a:lumMod val="65000"/>
                    <a:lumOff val="35000"/>
                  </a:schemeClr>
                </a:solidFill>
                <a:latin typeface="Saira SemiCondensed" panose="00000506000000000000" pitchFamily="2" charset="0"/>
                <a:ea typeface="+mn-ea"/>
                <a:cs typeface="+mn-cs"/>
              </a:defRPr>
            </a:pPr>
            <a:endParaRPr lang="en-SI"/>
          </a:p>
        </c:txPr>
      </c:legendEntry>
      <c:legendEntry>
        <c:idx val="4"/>
        <c:txPr>
          <a:bodyPr rot="0" spcFirstLastPara="1" vertOverflow="ellipsis" vert="horz" wrap="square" anchor="ctr" anchorCtr="1"/>
          <a:lstStyle/>
          <a:p>
            <a:pPr>
              <a:defRPr sz="900" b="1" i="0" u="none" strike="noStrike" kern="1200" baseline="0">
                <a:solidFill>
                  <a:schemeClr val="tx1">
                    <a:lumMod val="65000"/>
                    <a:lumOff val="35000"/>
                  </a:schemeClr>
                </a:solidFill>
                <a:latin typeface="Saira SemiCondensed" panose="00000506000000000000" pitchFamily="2" charset="0"/>
                <a:ea typeface="+mn-ea"/>
                <a:cs typeface="+mn-cs"/>
              </a:defRPr>
            </a:pPr>
            <a:endParaRPr lang="en-SI"/>
          </a:p>
        </c:txPr>
      </c:legendEntry>
      <c:legendEntry>
        <c:idx val="5"/>
        <c:txPr>
          <a:bodyPr rot="0" spcFirstLastPara="1" vertOverflow="ellipsis" vert="horz" wrap="square" anchor="ctr" anchorCtr="1"/>
          <a:lstStyle/>
          <a:p>
            <a:pPr>
              <a:defRPr sz="900" b="1" i="0" u="none" strike="noStrike" kern="1200" baseline="0">
                <a:solidFill>
                  <a:schemeClr val="tx1">
                    <a:lumMod val="65000"/>
                    <a:lumOff val="35000"/>
                  </a:schemeClr>
                </a:solidFill>
                <a:latin typeface="Saira SemiCondensed" panose="00000506000000000000" pitchFamily="2" charset="0"/>
                <a:ea typeface="+mn-ea"/>
                <a:cs typeface="+mn-cs"/>
              </a:defRPr>
            </a:pPr>
            <a:endParaRPr lang="en-SI"/>
          </a:p>
        </c:txPr>
      </c:legendEntry>
      <c:legendEntry>
        <c:idx val="6"/>
        <c:txPr>
          <a:bodyPr rot="0" spcFirstLastPara="1" vertOverflow="ellipsis" vert="horz" wrap="square" anchor="ctr" anchorCtr="1"/>
          <a:lstStyle/>
          <a:p>
            <a:pPr>
              <a:defRPr sz="900" b="1" i="0" u="none" strike="noStrike" kern="1200" baseline="0">
                <a:solidFill>
                  <a:schemeClr val="tx1">
                    <a:lumMod val="65000"/>
                    <a:lumOff val="35000"/>
                  </a:schemeClr>
                </a:solidFill>
                <a:latin typeface="Saira SemiCondensed" panose="00000506000000000000" pitchFamily="2" charset="0"/>
                <a:ea typeface="+mn-ea"/>
                <a:cs typeface="+mn-cs"/>
              </a:defRPr>
            </a:pPr>
            <a:endParaRPr lang="en-SI"/>
          </a:p>
        </c:txPr>
      </c:legendEntry>
      <c:legendEntry>
        <c:idx val="7"/>
        <c:txPr>
          <a:bodyPr rot="0" spcFirstLastPara="1" vertOverflow="ellipsis" vert="horz" wrap="square" anchor="ctr" anchorCtr="1"/>
          <a:lstStyle/>
          <a:p>
            <a:pPr>
              <a:defRPr sz="900" b="1" i="0" u="none" strike="noStrike" kern="1200" baseline="0">
                <a:solidFill>
                  <a:schemeClr val="tx1">
                    <a:lumMod val="65000"/>
                    <a:lumOff val="35000"/>
                  </a:schemeClr>
                </a:solidFill>
                <a:latin typeface="Saira SemiCondensed" panose="00000506000000000000" pitchFamily="2" charset="0"/>
                <a:ea typeface="+mn-ea"/>
                <a:cs typeface="+mn-cs"/>
              </a:defRPr>
            </a:pPr>
            <a:endParaRPr lang="en-SI"/>
          </a:p>
        </c:txPr>
      </c:legendEntry>
      <c:legendEntry>
        <c:idx val="8"/>
        <c:txPr>
          <a:bodyPr rot="0" spcFirstLastPara="1" vertOverflow="ellipsis" vert="horz" wrap="square" anchor="ctr" anchorCtr="1"/>
          <a:lstStyle/>
          <a:p>
            <a:pPr>
              <a:defRPr sz="900" b="1" i="0" u="none" strike="noStrike" kern="1200" baseline="0">
                <a:solidFill>
                  <a:schemeClr val="tx1">
                    <a:lumMod val="65000"/>
                    <a:lumOff val="35000"/>
                  </a:schemeClr>
                </a:solidFill>
                <a:latin typeface="Saira SemiCondensed" panose="00000506000000000000" pitchFamily="2" charset="0"/>
                <a:ea typeface="+mn-ea"/>
                <a:cs typeface="+mn-cs"/>
              </a:defRPr>
            </a:pPr>
            <a:endParaRPr lang="en-SI"/>
          </a:p>
        </c:txPr>
      </c:legendEntry>
      <c:legendEntry>
        <c:idx val="9"/>
        <c:txPr>
          <a:bodyPr rot="0" spcFirstLastPara="1" vertOverflow="ellipsis" vert="horz" wrap="square" anchor="ctr" anchorCtr="1"/>
          <a:lstStyle/>
          <a:p>
            <a:pPr>
              <a:defRPr sz="900" b="1" i="0" u="none" strike="noStrike" kern="1200" baseline="0">
                <a:solidFill>
                  <a:schemeClr val="tx1">
                    <a:lumMod val="65000"/>
                    <a:lumOff val="35000"/>
                  </a:schemeClr>
                </a:solidFill>
                <a:latin typeface="Saira SemiCondensed" panose="00000506000000000000" pitchFamily="2" charset="0"/>
                <a:ea typeface="+mn-ea"/>
                <a:cs typeface="+mn-cs"/>
              </a:defRPr>
            </a:pPr>
            <a:endParaRPr lang="en-SI"/>
          </a:p>
        </c:txPr>
      </c:legendEntry>
      <c:legendEntry>
        <c:idx val="10"/>
        <c:txPr>
          <a:bodyPr rot="0" spcFirstLastPara="1" vertOverflow="ellipsis" vert="horz" wrap="square" anchor="ctr" anchorCtr="1"/>
          <a:lstStyle/>
          <a:p>
            <a:pPr>
              <a:defRPr sz="900" b="1" i="0" u="none" strike="noStrike" kern="1200" baseline="0">
                <a:solidFill>
                  <a:schemeClr val="tx1">
                    <a:lumMod val="65000"/>
                    <a:lumOff val="35000"/>
                  </a:schemeClr>
                </a:solidFill>
                <a:latin typeface="Saira SemiCondensed" panose="00000506000000000000" pitchFamily="2" charset="0"/>
                <a:ea typeface="+mn-ea"/>
                <a:cs typeface="+mn-cs"/>
              </a:defRPr>
            </a:pPr>
            <a:endParaRPr lang="en-SI"/>
          </a:p>
        </c:txPr>
      </c:legendEntry>
      <c:legendEntry>
        <c:idx val="11"/>
        <c:txPr>
          <a:bodyPr rot="0" spcFirstLastPara="1" vertOverflow="ellipsis" vert="horz" wrap="square" anchor="ctr" anchorCtr="1"/>
          <a:lstStyle/>
          <a:p>
            <a:pPr>
              <a:defRPr sz="900" b="1" i="0" u="none" strike="noStrike" kern="1200" baseline="0">
                <a:solidFill>
                  <a:schemeClr val="tx1">
                    <a:lumMod val="65000"/>
                    <a:lumOff val="35000"/>
                  </a:schemeClr>
                </a:solidFill>
                <a:latin typeface="Saira SemiCondensed" panose="00000506000000000000" pitchFamily="2" charset="0"/>
                <a:ea typeface="+mn-ea"/>
                <a:cs typeface="+mn-cs"/>
              </a:defRPr>
            </a:pPr>
            <a:endParaRPr lang="en-SI"/>
          </a:p>
        </c:txPr>
      </c:legendEntry>
      <c:legendEntry>
        <c:idx val="12"/>
        <c:txPr>
          <a:bodyPr rot="0" spcFirstLastPara="1" vertOverflow="ellipsis" vert="horz" wrap="square" anchor="ctr" anchorCtr="1"/>
          <a:lstStyle/>
          <a:p>
            <a:pPr>
              <a:defRPr sz="900" b="1" i="0" u="none" strike="noStrike" kern="1200" baseline="0">
                <a:solidFill>
                  <a:schemeClr val="tx1">
                    <a:lumMod val="65000"/>
                    <a:lumOff val="35000"/>
                  </a:schemeClr>
                </a:solidFill>
                <a:latin typeface="Saira SemiCondensed" panose="00000506000000000000" pitchFamily="2" charset="0"/>
                <a:ea typeface="+mn-ea"/>
                <a:cs typeface="+mn-cs"/>
              </a:defRPr>
            </a:pPr>
            <a:endParaRPr lang="en-SI"/>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ira SemiCondensed" panose="00000506000000000000" pitchFamily="2" charset="0"/>
              <a:ea typeface="+mn-ea"/>
              <a:cs typeface="+mn-cs"/>
            </a:defRPr>
          </a:pPr>
          <a:endParaRPr lang="en-S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E5F8FF"/>
    </a:solidFill>
    <a:ln w="9525" cap="flat" cmpd="sng" algn="ctr">
      <a:noFill/>
      <a:round/>
    </a:ln>
    <a:effectLst/>
  </c:spPr>
  <c:txPr>
    <a:bodyPr/>
    <a:lstStyle/>
    <a:p>
      <a:pPr>
        <a:defRPr/>
      </a:pPr>
      <a:endParaRPr lang="en-SI"/>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_xlchart.v1.10</cx:f>
      </cx:strDim>
      <cx:numDim type="size">
        <cx:f>_xlchart.v1.12</cx:f>
      </cx:numDim>
    </cx:data>
    <cx:data id="1">
      <cx:strDim type="cat">
        <cx:f>_xlchart.v1.10</cx:f>
      </cx:strDim>
      <cx:numDim type="size">
        <cx:f>_xlchart.v1.14</cx:f>
      </cx:numDim>
    </cx:data>
  </cx:chartData>
  <cx:chart>
    <cx:title pos="t" align="ctr" overlay="0">
      <cx:tx>
        <cx:rich>
          <a:bodyPr spcFirstLastPara="1" vertOverflow="ellipsis" horzOverflow="overflow" wrap="square" lIns="0" tIns="0" rIns="0" bIns="0" anchor="ctr" anchorCtr="1"/>
          <a:lstStyle/>
          <a:p>
            <a:pPr algn="ctr" rtl="0">
              <a:defRPr/>
            </a:pPr>
            <a:r>
              <a:rPr lang="sl-SI" sz="1600" b="0" i="0" u="none" strike="noStrike" baseline="0">
                <a:solidFill>
                  <a:sysClr val="windowText" lastClr="000000"/>
                </a:solidFill>
                <a:latin typeface="Saira SemiCondensed" panose="00000506000000000000" pitchFamily="2" charset="0"/>
              </a:rPr>
              <a:t>Which Land Use consumes the most of the Energy?</a:t>
            </a:r>
            <a:endParaRPr lang="en-US" sz="1600" b="0" i="0" u="none" strike="noStrike" baseline="0">
              <a:solidFill>
                <a:sysClr val="windowText" lastClr="000000"/>
              </a:solidFill>
              <a:latin typeface="Saira SemiCondensed" panose="00000506000000000000" pitchFamily="2" charset="0"/>
            </a:endParaRPr>
          </a:p>
        </cx:rich>
      </cx:tx>
    </cx:title>
    <cx:plotArea>
      <cx:plotAreaRegion>
        <cx:series layoutId="treemap" uniqueId="{B7BCF203-C382-4285-A14C-06107FEB128E}" formatIdx="0">
          <cx:tx>
            <cx:txData>
              <cx:f>_xlchart.v1.11</cx:f>
              <cx:v>Average EUI (kWh/m2 year)</cx:v>
            </cx:txData>
          </cx:tx>
          <cx:dataPt idx="0">
            <cx:spPr>
              <a:solidFill>
                <a:srgbClr val="FFBBBB"/>
              </a:solidFill>
            </cx:spPr>
          </cx:dataPt>
          <cx:dataPt idx="1">
            <cx:spPr>
              <a:solidFill>
                <a:srgbClr val="E88DE3"/>
              </a:solidFill>
            </cx:spPr>
          </cx:dataPt>
          <cx:dataPt idx="2">
            <cx:spPr>
              <a:solidFill>
                <a:srgbClr val="FFEABB"/>
              </a:solidFill>
            </cx:spPr>
          </cx:dataPt>
          <cx:dataPt idx="3">
            <cx:spPr>
              <a:solidFill>
                <a:srgbClr val="C6F2D8"/>
              </a:solidFill>
            </cx:spPr>
          </cx:dataPt>
          <cx:dataPt idx="4">
            <cx:spPr>
              <a:solidFill>
                <a:srgbClr val="8D9CE8"/>
              </a:solidFill>
            </cx:spPr>
          </cx:dataPt>
          <cx:dataPt idx="5">
            <cx:spPr>
              <a:solidFill>
                <a:srgbClr val="BBA5CE"/>
              </a:solidFill>
            </cx:spPr>
          </cx:dataPt>
          <cx:dataPt idx="6">
            <cx:spPr>
              <a:solidFill>
                <a:srgbClr val="9FDCF2"/>
              </a:solidFill>
            </cx:spPr>
          </cx:dataPt>
          <cx:dataId val="0"/>
          <cx:layoutPr>
            <cx:parentLabelLayout val="overlapping"/>
          </cx:layoutPr>
        </cx:series>
        <cx:series layoutId="treemap" hidden="1" uniqueId="{7EDC4CB9-E54C-42AB-826D-48DDA7694B9E}" formatIdx="1">
          <cx:tx>
            <cx:txData>
              <cx:f>_xlchart.v1.13</cx:f>
              <cx:v>Estimated EUI of the site per land use (kWh/m2 year)</cx:v>
            </cx:txData>
          </cx:tx>
          <cx:dataId val="1"/>
          <cx:layoutPr>
            <cx:parentLabelLayout val="overlapping"/>
          </cx:layoutPr>
        </cx:series>
      </cx:plotAreaRegion>
    </cx:plotArea>
  </cx:chart>
  <cx:spPr>
    <a:solidFill>
      <a:srgbClr val="E5F8FF"/>
    </a:solidFill>
    <a:ln>
      <a:noFill/>
      <a:round/>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3.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2.png"/><Relationship Id="rId2" Type="http://schemas.openxmlformats.org/officeDocument/2006/relationships/image" Target="../media/image3.png"/><Relationship Id="rId1" Type="http://schemas.microsoft.com/office/2014/relationships/chartEx" Target="../charts/chartEx1.xml"/><Relationship Id="rId6" Type="http://schemas.openxmlformats.org/officeDocument/2006/relationships/image" Target="../media/image7.png"/><Relationship Id="rId11" Type="http://schemas.openxmlformats.org/officeDocument/2006/relationships/image" Target="../media/image11.png"/><Relationship Id="rId5" Type="http://schemas.openxmlformats.org/officeDocument/2006/relationships/image" Target="../media/image6.png"/><Relationship Id="rId10" Type="http://schemas.openxmlformats.org/officeDocument/2006/relationships/chart" Target="../charts/chart3.xml"/><Relationship Id="rId4" Type="http://schemas.openxmlformats.org/officeDocument/2006/relationships/image" Target="../media/image5.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4</xdr:col>
      <xdr:colOff>381000</xdr:colOff>
      <xdr:row>5</xdr:row>
      <xdr:rowOff>114300</xdr:rowOff>
    </xdr:from>
    <xdr:ext cx="7307580" cy="6187440"/>
    <xdr:sp macro="" textlink="">
      <xdr:nvSpPr>
        <xdr:cNvPr id="5" name="Shape 5">
          <a:extLst>
            <a:ext uri="{FF2B5EF4-FFF2-40B4-BE49-F238E27FC236}">
              <a16:creationId xmlns:a16="http://schemas.microsoft.com/office/drawing/2014/main" id="{00000000-0008-0000-0200-000005000000}"/>
            </a:ext>
          </a:extLst>
        </xdr:cNvPr>
        <xdr:cNvSpPr/>
      </xdr:nvSpPr>
      <xdr:spPr>
        <a:xfrm>
          <a:off x="6819900" y="1409700"/>
          <a:ext cx="7307580" cy="6187440"/>
        </a:xfrm>
        <a:prstGeom prst="rect">
          <a:avLst/>
        </a:prstGeom>
        <a:solidFill>
          <a:srgbClr val="DAE5F1"/>
        </a:solidFill>
        <a:ln>
          <a:noFill/>
        </a:ln>
      </xdr:spPr>
      <xdr:txBody>
        <a:bodyPr spcFirstLastPara="1" wrap="square" lIns="180000" tIns="180000" rIns="180000" bIns="180000" anchor="t" anchorCtr="0">
          <a:noAutofit/>
        </a:bodyPr>
        <a:lstStyle/>
        <a:p>
          <a:pPr marL="0" lvl="0" indent="0" algn="ctr" rtl="0">
            <a:spcBef>
              <a:spcPts val="0"/>
            </a:spcBef>
            <a:spcAft>
              <a:spcPts val="0"/>
            </a:spcAft>
            <a:buNone/>
          </a:pPr>
          <a:r>
            <a:rPr lang="en-US" sz="1200" b="1">
              <a:solidFill>
                <a:srgbClr val="000000"/>
              </a:solidFill>
              <a:latin typeface="Saira SemiCondensed" panose="00000506000000000000" pitchFamily="2" charset="0"/>
              <a:ea typeface="Fira Sans"/>
              <a:cs typeface="Fira Sans"/>
              <a:sym typeface="Fira Sans"/>
            </a:rPr>
            <a:t>Assess the income of the plan proposal!</a:t>
          </a:r>
          <a:endParaRPr sz="1500" b="1">
            <a:solidFill>
              <a:srgbClr val="000000"/>
            </a:solidFill>
            <a:latin typeface="Saira SemiCondensed" panose="00000506000000000000" pitchFamily="2" charset="0"/>
            <a:ea typeface="Fira Sans"/>
            <a:cs typeface="Fira Sans"/>
            <a:sym typeface="Fira Sans"/>
          </a:endParaRPr>
        </a:p>
        <a:p>
          <a:pPr marL="0" lvl="0" indent="0" algn="ctr" rtl="0">
            <a:spcBef>
              <a:spcPts val="0"/>
            </a:spcBef>
            <a:spcAft>
              <a:spcPts val="0"/>
            </a:spcAft>
            <a:buNone/>
          </a:pPr>
          <a:endParaRPr sz="1000" b="1">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b="0">
              <a:solidFill>
                <a:srgbClr val="000000"/>
              </a:solidFill>
              <a:latin typeface="Saira SemiCondensed" panose="00000506000000000000" pitchFamily="2" charset="0"/>
              <a:ea typeface="Fira Sans"/>
              <a:cs typeface="Fira Sans"/>
              <a:sym typeface="Fira Sans"/>
            </a:rPr>
            <a:t>Proper financial plan management is a substantial part of an urban planning and design project. It is crucial to predict the investment costs, income, and other financial impacts of the proposed plan, and be able to communicate them to the investors and other project stakeholders. </a:t>
          </a:r>
          <a:endParaRPr sz="1000">
            <a:latin typeface="Saira SemiCondensed" panose="00000506000000000000" pitchFamily="2" charset="0"/>
          </a:endParaRPr>
        </a:p>
        <a:p>
          <a:pPr marL="0" lvl="0" indent="0" algn="l" rtl="0">
            <a:spcBef>
              <a:spcPts val="0"/>
            </a:spcBef>
            <a:spcAft>
              <a:spcPts val="0"/>
            </a:spcAft>
            <a:buNone/>
          </a:pPr>
          <a:endParaRPr sz="1000" b="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a:solidFill>
                <a:srgbClr val="000000"/>
              </a:solidFill>
              <a:latin typeface="Saira SemiCondensed" panose="00000506000000000000" pitchFamily="2" charset="0"/>
              <a:ea typeface="Fira Sans"/>
              <a:cs typeface="Fira Sans"/>
              <a:sym typeface="Fira Sans"/>
            </a:rPr>
            <a:t>Income range information is one of the insights into the financial impacts. It tells the minimum and maximum estimated value of income. One simple way to assess the income is to create a dynamic table that encompasses the Assessed Income and its' possible percentual change (i.e. Assessed Income being reduced or increased).</a:t>
          </a:r>
          <a:endParaRPr sz="1000">
            <a:latin typeface="Saira SemiCondensed" panose="00000506000000000000" pitchFamily="2" charset="0"/>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a:solidFill>
                <a:srgbClr val="000000"/>
              </a:solidFill>
              <a:latin typeface="Saira SemiCondensed" panose="00000506000000000000" pitchFamily="2" charset="0"/>
              <a:ea typeface="Fira Sans"/>
              <a:cs typeface="Fira Sans"/>
              <a:sym typeface="Fira Sans"/>
            </a:rPr>
            <a:t>Let's take a look at how the example </a:t>
          </a:r>
          <a:r>
            <a:rPr lang="en-US" sz="1000" i="1">
              <a:solidFill>
                <a:srgbClr val="000000"/>
              </a:solidFill>
              <a:latin typeface="Saira SemiCondensed" panose="00000506000000000000" pitchFamily="2" charset="0"/>
              <a:ea typeface="Fira Sans"/>
              <a:cs typeface="Fira Sans"/>
              <a:sym typeface="Fira Sans"/>
            </a:rPr>
            <a:t>Table: Assessed Income (€) of various Building Uses </a:t>
          </a:r>
          <a:r>
            <a:rPr lang="en-US" sz="1000">
              <a:solidFill>
                <a:srgbClr val="000000"/>
              </a:solidFill>
              <a:latin typeface="Saira SemiCondensed" panose="00000506000000000000" pitchFamily="2" charset="0"/>
              <a:ea typeface="Fira Sans"/>
              <a:cs typeface="Fira Sans"/>
              <a:sym typeface="Fira Sans"/>
            </a:rPr>
            <a:t>was created</a:t>
          </a:r>
          <a:r>
            <a:rPr lang="en-US" sz="1000" i="0">
              <a:solidFill>
                <a:srgbClr val="000000"/>
              </a:solidFill>
              <a:latin typeface="Saira SemiCondensed" panose="00000506000000000000" pitchFamily="2" charset="0"/>
              <a:ea typeface="Fira Sans"/>
              <a:cs typeface="Fira Sans"/>
              <a:sym typeface="Fira Sans"/>
            </a:rPr>
            <a:t>. </a:t>
          </a:r>
          <a:endParaRPr sz="1000">
            <a:latin typeface="Saira SemiCondensed" panose="00000506000000000000" pitchFamily="2" charset="0"/>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a:solidFill>
                <a:srgbClr val="000000"/>
              </a:solidFill>
              <a:latin typeface="Saira SemiCondensed" panose="00000506000000000000" pitchFamily="2" charset="0"/>
              <a:ea typeface="Fira Sans"/>
              <a:cs typeface="Fira Sans"/>
              <a:sym typeface="Fira Sans"/>
            </a:rPr>
            <a:t>1.) The data on </a:t>
          </a:r>
          <a:r>
            <a:rPr lang="en-US" sz="1000" i="1">
              <a:solidFill>
                <a:srgbClr val="000000"/>
              </a:solidFill>
              <a:latin typeface="Saira SemiCondensed" panose="00000506000000000000" pitchFamily="2" charset="0"/>
              <a:ea typeface="Fira Sans"/>
              <a:cs typeface="Fira Sans"/>
              <a:sym typeface="Fira Sans"/>
            </a:rPr>
            <a:t>Assessed Income (€) </a:t>
          </a:r>
          <a:r>
            <a:rPr lang="en-US" sz="1000">
              <a:solidFill>
                <a:srgbClr val="000000"/>
              </a:solidFill>
              <a:latin typeface="Saira SemiCondensed" panose="00000506000000000000" pitchFamily="2" charset="0"/>
              <a:ea typeface="Fira Sans"/>
              <a:cs typeface="Fira Sans"/>
              <a:sym typeface="Fira Sans"/>
            </a:rPr>
            <a:t>is found </a:t>
          </a:r>
          <a:r>
            <a:rPr lang="en-US" sz="1000" i="0">
              <a:solidFill>
                <a:srgbClr val="000000"/>
              </a:solidFill>
              <a:latin typeface="Saira SemiCondensed" panose="00000506000000000000" pitchFamily="2" charset="0"/>
              <a:ea typeface="Fira Sans"/>
              <a:cs typeface="Fira Sans"/>
              <a:sym typeface="Fira Sans"/>
            </a:rPr>
            <a:t>in the </a:t>
          </a:r>
          <a:r>
            <a:rPr lang="en-US" sz="1000" i="1">
              <a:solidFill>
                <a:srgbClr val="000000"/>
              </a:solidFill>
              <a:latin typeface="Saira SemiCondensed" panose="00000506000000000000" pitchFamily="2" charset="0"/>
              <a:ea typeface="Fira Sans"/>
              <a:cs typeface="Fira Sans"/>
              <a:sym typeface="Fira Sans"/>
            </a:rPr>
            <a:t>Modelur Live Data</a:t>
          </a:r>
          <a:r>
            <a:rPr lang="sl-SI" sz="1000" i="1" baseline="0">
              <a:solidFill>
                <a:srgbClr val="000000"/>
              </a:solidFill>
              <a:latin typeface="Saira SemiCondensed" panose="00000506000000000000" pitchFamily="2" charset="0"/>
              <a:ea typeface="Fira Sans"/>
              <a:cs typeface="Fira Sans"/>
              <a:sym typeface="Fira Sans"/>
            </a:rPr>
            <a:t> </a:t>
          </a:r>
          <a:r>
            <a:rPr lang="en-US" sz="1000" i="0">
              <a:solidFill>
                <a:srgbClr val="000000"/>
              </a:solidFill>
              <a:latin typeface="Saira SemiCondensed" panose="00000506000000000000" pitchFamily="2" charset="0"/>
              <a:ea typeface="Fira Sans"/>
              <a:cs typeface="Fira Sans"/>
              <a:sym typeface="Fira Sans"/>
            </a:rPr>
            <a:t>worksheet</a:t>
          </a:r>
          <a:r>
            <a:rPr lang="en-US" sz="1000">
              <a:solidFill>
                <a:srgbClr val="000000"/>
              </a:solidFill>
              <a:latin typeface="Saira SemiCondensed" panose="00000506000000000000" pitchFamily="2" charset="0"/>
              <a:ea typeface="Fira Sans"/>
              <a:cs typeface="Fira Sans"/>
              <a:sym typeface="Fira Sans"/>
            </a:rPr>
            <a:t>. The added </a:t>
          </a:r>
          <a:r>
            <a:rPr lang="en-US" sz="1000" i="1">
              <a:solidFill>
                <a:srgbClr val="000000"/>
              </a:solidFill>
              <a:latin typeface="Saira SemiCondensed" panose="00000506000000000000" pitchFamily="2" charset="0"/>
              <a:ea typeface="Fira Sans"/>
              <a:cs typeface="Fira Sans"/>
              <a:sym typeface="Fira Sans"/>
            </a:rPr>
            <a:t>Income Reduction Rate (%) </a:t>
          </a:r>
          <a:r>
            <a:rPr lang="en-US" sz="1000">
              <a:solidFill>
                <a:srgbClr val="000000"/>
              </a:solidFill>
              <a:latin typeface="Saira SemiCondensed" panose="00000506000000000000" pitchFamily="2" charset="0"/>
              <a:ea typeface="Fira Sans"/>
              <a:cs typeface="Fira Sans"/>
              <a:sym typeface="Fira Sans"/>
            </a:rPr>
            <a:t>and </a:t>
          </a:r>
          <a:r>
            <a:rPr lang="en-US" sz="1000" i="1">
              <a:solidFill>
                <a:srgbClr val="000000"/>
              </a:solidFill>
              <a:latin typeface="Saira SemiCondensed" panose="00000506000000000000" pitchFamily="2" charset="0"/>
              <a:ea typeface="Fira Sans"/>
              <a:cs typeface="Fira Sans"/>
              <a:sym typeface="Fira Sans"/>
            </a:rPr>
            <a:t>Income Increase Rate (%)</a:t>
          </a:r>
          <a:r>
            <a:rPr lang="en-US" sz="1000" i="0">
              <a:solidFill>
                <a:srgbClr val="000000"/>
              </a:solidFill>
              <a:latin typeface="Saira SemiCondensed" panose="00000506000000000000" pitchFamily="2" charset="0"/>
              <a:ea typeface="Fira Sans"/>
              <a:cs typeface="Fira Sans"/>
              <a:sym typeface="Fira Sans"/>
            </a:rPr>
            <a:t> rows calculations use </a:t>
          </a:r>
          <a:r>
            <a:rPr lang="en-US" sz="1000" b="0">
              <a:solidFill>
                <a:srgbClr val="000000"/>
              </a:solidFill>
              <a:latin typeface="Saira SemiCondensed" panose="00000506000000000000" pitchFamily="2" charset="0"/>
              <a:ea typeface="Fira Sans"/>
              <a:cs typeface="Fira Sans"/>
              <a:sym typeface="Fira Sans"/>
            </a:rPr>
            <a:t>the </a:t>
          </a:r>
          <a:r>
            <a:rPr lang="en-US" sz="1000" b="1">
              <a:solidFill>
                <a:srgbClr val="000000"/>
              </a:solidFill>
              <a:latin typeface="Saira SemiCondensed" panose="00000506000000000000" pitchFamily="2" charset="0"/>
              <a:ea typeface="Fira Sans"/>
              <a:cs typeface="Fira Sans"/>
              <a:sym typeface="Fira Sans"/>
            </a:rPr>
            <a:t>multiplying formula:</a:t>
          </a:r>
          <a:endParaRPr sz="1000">
            <a:latin typeface="Saira SemiCondensed" panose="00000506000000000000" pitchFamily="2" charset="0"/>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ctr" rtl="0">
            <a:spcBef>
              <a:spcPts val="0"/>
            </a:spcBef>
            <a:spcAft>
              <a:spcPts val="0"/>
            </a:spcAft>
            <a:buNone/>
          </a:pPr>
          <a:r>
            <a:rPr lang="en-US" sz="1000">
              <a:solidFill>
                <a:srgbClr val="000000"/>
              </a:solidFill>
              <a:latin typeface="Saira SemiCondensed" panose="00000506000000000000" pitchFamily="2" charset="0"/>
              <a:ea typeface="Fira Sans"/>
              <a:cs typeface="Fira Sans"/>
              <a:sym typeface="Fira Sans"/>
            </a:rPr>
            <a:t>(=</a:t>
          </a:r>
          <a:r>
            <a:rPr lang="en-US" sz="1000">
              <a:solidFill>
                <a:srgbClr val="C00000"/>
              </a:solidFill>
              <a:latin typeface="Saira SemiCondensed" panose="00000506000000000000" pitchFamily="2" charset="0"/>
              <a:ea typeface="Fira Sans"/>
              <a:cs typeface="Fira Sans"/>
              <a:sym typeface="Fira Sans"/>
            </a:rPr>
            <a:t>value1</a:t>
          </a:r>
          <a:r>
            <a:rPr lang="en-US" sz="1000">
              <a:solidFill>
                <a:srgbClr val="000000"/>
              </a:solidFill>
              <a:latin typeface="Saira SemiCondensed" panose="00000506000000000000" pitchFamily="2" charset="0"/>
              <a:ea typeface="Fira Sans"/>
              <a:cs typeface="Fira Sans"/>
              <a:sym typeface="Fira Sans"/>
            </a:rPr>
            <a:t>*</a:t>
          </a:r>
          <a:r>
            <a:rPr lang="en-US" sz="1000">
              <a:solidFill>
                <a:srgbClr val="953734"/>
              </a:solidFill>
              <a:latin typeface="Saira SemiCondensed" panose="00000506000000000000" pitchFamily="2" charset="0"/>
              <a:ea typeface="Fira Sans"/>
              <a:cs typeface="Fira Sans"/>
              <a:sym typeface="Fira Sans"/>
            </a:rPr>
            <a:t>value2</a:t>
          </a:r>
          <a:r>
            <a:rPr lang="en-US" sz="1000">
              <a:solidFill>
                <a:srgbClr val="000000"/>
              </a:solidFill>
              <a:latin typeface="Saira SemiCondensed" panose="00000506000000000000" pitchFamily="2" charset="0"/>
              <a:ea typeface="Fira Sans"/>
              <a:cs typeface="Fira Sans"/>
              <a:sym typeface="Fira Sans"/>
            </a:rPr>
            <a:t>).</a:t>
          </a:r>
          <a:endParaRPr sz="1000">
            <a:latin typeface="Saira SemiCondensed" panose="00000506000000000000" pitchFamily="2" charset="0"/>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a:solidFill>
                <a:srgbClr val="C00000"/>
              </a:solidFill>
              <a:latin typeface="Saira SemiCondensed" panose="00000506000000000000" pitchFamily="2" charset="0"/>
              <a:ea typeface="Fira Sans"/>
              <a:cs typeface="Fira Sans"/>
              <a:sym typeface="Fira Sans"/>
            </a:rPr>
            <a:t>Value1</a:t>
          </a:r>
          <a:r>
            <a:rPr lang="en-US" sz="1000">
              <a:solidFill>
                <a:srgbClr val="000000"/>
              </a:solidFill>
              <a:latin typeface="Saira SemiCondensed" panose="00000506000000000000" pitchFamily="2" charset="0"/>
              <a:ea typeface="Fira Sans"/>
              <a:cs typeface="Fira Sans"/>
              <a:sym typeface="Fira Sans"/>
            </a:rPr>
            <a:t> is the </a:t>
          </a:r>
          <a:r>
            <a:rPr lang="en-US" sz="1000" i="1">
              <a:solidFill>
                <a:srgbClr val="000000"/>
              </a:solidFill>
              <a:latin typeface="Saira SemiCondensed" panose="00000506000000000000" pitchFamily="2" charset="0"/>
              <a:ea typeface="Fira Sans"/>
              <a:cs typeface="Fira Sans"/>
              <a:sym typeface="Fira Sans"/>
            </a:rPr>
            <a:t>Assessed Income (€)</a:t>
          </a:r>
          <a:r>
            <a:rPr lang="en-US" sz="1000" i="0">
              <a:solidFill>
                <a:srgbClr val="000000"/>
              </a:solidFill>
              <a:latin typeface="Saira SemiCondensed" panose="00000506000000000000" pitchFamily="2" charset="0"/>
              <a:ea typeface="Fira Sans"/>
              <a:cs typeface="Fira Sans"/>
              <a:sym typeface="Fira Sans"/>
            </a:rPr>
            <a:t> value. </a:t>
          </a:r>
          <a:r>
            <a:rPr lang="en-US" sz="1000">
              <a:solidFill>
                <a:srgbClr val="953734"/>
              </a:solidFill>
              <a:latin typeface="Saira SemiCondensed" panose="00000506000000000000" pitchFamily="2" charset="0"/>
              <a:ea typeface="Fira Sans"/>
              <a:cs typeface="Fira Sans"/>
              <a:sym typeface="Fira Sans"/>
            </a:rPr>
            <a:t>Value2 </a:t>
          </a:r>
          <a:r>
            <a:rPr lang="en-US" sz="1000">
              <a:solidFill>
                <a:srgbClr val="000000"/>
              </a:solidFill>
              <a:latin typeface="Saira SemiCondensed" panose="00000506000000000000" pitchFamily="2" charset="0"/>
              <a:ea typeface="Fira Sans"/>
              <a:cs typeface="Fira Sans"/>
              <a:sym typeface="Fira Sans"/>
            </a:rPr>
            <a:t>is the percentage of income reduction or increase.</a:t>
          </a:r>
          <a:endParaRPr lang="sl-SI"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lang="sl-SI"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sl-SI" sz="1000">
              <a:solidFill>
                <a:srgbClr val="000000"/>
              </a:solidFill>
              <a:latin typeface="Saira SemiCondensed" panose="00000506000000000000" pitchFamily="2" charset="0"/>
              <a:ea typeface="Fira Sans"/>
              <a:cs typeface="Fira Sans"/>
              <a:sym typeface="Fira Sans"/>
            </a:rPr>
            <a:t>The </a:t>
          </a:r>
          <a:r>
            <a:rPr lang="en-US" sz="1000">
              <a:solidFill>
                <a:srgbClr val="000000"/>
              </a:solidFill>
              <a:latin typeface="Saira SemiCondensed" panose="00000506000000000000" pitchFamily="2" charset="0"/>
              <a:ea typeface="Fira Sans"/>
              <a:cs typeface="Fira Sans"/>
              <a:sym typeface="Fira Sans"/>
            </a:rPr>
            <a:t>Value1 is the Assessed Income (€) value</a:t>
          </a:r>
          <a:r>
            <a:rPr lang="sl-SI" sz="1000">
              <a:solidFill>
                <a:srgbClr val="000000"/>
              </a:solidFill>
              <a:latin typeface="Saira SemiCondensed" panose="00000506000000000000" pitchFamily="2" charset="0"/>
              <a:ea typeface="Fira Sans"/>
              <a:cs typeface="Fira Sans"/>
              <a:sym typeface="Fira Sans"/>
            </a:rPr>
            <a:t> is obtained by the OFFSET</a:t>
          </a:r>
          <a:r>
            <a:rPr lang="sl-SI" sz="1000" baseline="0">
              <a:solidFill>
                <a:srgbClr val="000000"/>
              </a:solidFill>
              <a:latin typeface="Saira SemiCondensed" panose="00000506000000000000" pitchFamily="2" charset="0"/>
              <a:ea typeface="Fira Sans"/>
              <a:cs typeface="Fira Sans"/>
              <a:sym typeface="Fira Sans"/>
            </a:rPr>
            <a:t> formula:</a:t>
          </a:r>
        </a:p>
        <a:p>
          <a:pPr marL="0" lvl="0" indent="0" algn="l" rtl="0">
            <a:spcBef>
              <a:spcPts val="0"/>
            </a:spcBef>
            <a:spcAft>
              <a:spcPts val="0"/>
            </a:spcAft>
            <a:buNone/>
          </a:pPr>
          <a:endParaRPr lang="sl-SI" sz="1000" baseline="0">
            <a:solidFill>
              <a:srgbClr val="000000"/>
            </a:solidFill>
            <a:latin typeface="Saira SemiCondensed" panose="00000506000000000000" pitchFamily="2" charset="0"/>
            <a:ea typeface="Fira Sans"/>
            <a:cs typeface="Fira Sans"/>
            <a:sym typeface="Fira Sans"/>
          </a:endParaRPr>
        </a:p>
        <a:p>
          <a:pPr algn="ctr" rtl="0"/>
          <a:br>
            <a:rPr lang="en-US" sz="1000" b="0">
              <a:effectLst/>
              <a:latin typeface="Saira SemiCondensed" panose="00000506000000000000" pitchFamily="2" charset="0"/>
            </a:rPr>
          </a:br>
          <a:r>
            <a:rPr lang="en-US" sz="1000" b="0" i="0" u="none" strike="noStrike">
              <a:effectLst/>
              <a:latin typeface="Saira SemiCondensed" panose="00000506000000000000" pitchFamily="2" charset="0"/>
              <a:ea typeface="+mn-ea"/>
              <a:cs typeface="+mn-cs"/>
            </a:rPr>
            <a:t>Syntax:  </a:t>
          </a:r>
          <a:r>
            <a:rPr lang="en-US" sz="1000" b="1" i="0" u="none" strike="noStrike">
              <a:effectLst/>
              <a:latin typeface="Saira SemiCondensed" panose="00000506000000000000" pitchFamily="2" charset="0"/>
              <a:ea typeface="+mn-ea"/>
              <a:cs typeface="+mn-cs"/>
            </a:rPr>
            <a:t>=OFFSET(</a:t>
          </a:r>
          <a:r>
            <a:rPr lang="en-US" sz="1000" b="1" i="0" u="none" strike="noStrike">
              <a:solidFill>
                <a:srgbClr val="FF0000"/>
              </a:solidFill>
              <a:effectLst/>
              <a:latin typeface="Saira SemiCondensed" panose="00000506000000000000" pitchFamily="2" charset="0"/>
              <a:ea typeface="+mn-ea"/>
              <a:cs typeface="+mn-cs"/>
            </a:rPr>
            <a:t>reference</a:t>
          </a:r>
          <a:r>
            <a:rPr lang="en-US" sz="1000" b="1" i="0" u="none" strike="noStrike">
              <a:effectLst/>
              <a:latin typeface="Saira SemiCondensed" panose="00000506000000000000" pitchFamily="2" charset="0"/>
              <a:ea typeface="+mn-ea"/>
              <a:cs typeface="+mn-cs"/>
            </a:rPr>
            <a:t>, </a:t>
          </a:r>
          <a:r>
            <a:rPr lang="en-US" sz="1000" b="1" i="0" u="none" strike="noStrike">
              <a:solidFill>
                <a:srgbClr val="0070C0"/>
              </a:solidFill>
              <a:effectLst/>
              <a:latin typeface="Saira SemiCondensed" panose="00000506000000000000" pitchFamily="2" charset="0"/>
              <a:ea typeface="+mn-ea"/>
              <a:cs typeface="+mn-cs"/>
            </a:rPr>
            <a:t>rows,</a:t>
          </a:r>
          <a:r>
            <a:rPr lang="en-US" sz="1000" b="1" i="0" u="none" strike="noStrike">
              <a:effectLst/>
              <a:latin typeface="Saira SemiCondensed" panose="00000506000000000000" pitchFamily="2" charset="0"/>
              <a:ea typeface="+mn-ea"/>
              <a:cs typeface="+mn-cs"/>
            </a:rPr>
            <a:t> </a:t>
          </a:r>
          <a:r>
            <a:rPr lang="en-US" sz="1000" b="1" i="0" u="none" strike="noStrike">
              <a:solidFill>
                <a:srgbClr val="00B050"/>
              </a:solidFill>
              <a:effectLst/>
              <a:latin typeface="Saira SemiCondensed" panose="00000506000000000000" pitchFamily="2" charset="0"/>
              <a:ea typeface="+mn-ea"/>
              <a:cs typeface="+mn-cs"/>
            </a:rPr>
            <a:t>cols</a:t>
          </a:r>
          <a:r>
            <a:rPr lang="en-US" sz="1000" b="1" i="0" u="none" strike="noStrike">
              <a:effectLst/>
              <a:latin typeface="Saira SemiCondensed" panose="00000506000000000000" pitchFamily="2" charset="0"/>
              <a:ea typeface="+mn-ea"/>
              <a:cs typeface="+mn-cs"/>
            </a:rPr>
            <a:t>, [height], [width])</a:t>
          </a:r>
          <a:endParaRPr lang="sl-SI" sz="1000" b="1" i="0" u="none" strike="noStrike">
            <a:effectLst/>
            <a:latin typeface="Saira SemiCondensed" panose="00000506000000000000" pitchFamily="2" charset="0"/>
            <a:ea typeface="+mn-ea"/>
            <a:cs typeface="+mn-cs"/>
          </a:endParaRPr>
        </a:p>
        <a:p>
          <a:pPr algn="ctr" rtl="0"/>
          <a:endParaRPr lang="sl-SI" sz="1000" baseline="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sl-SI" sz="1000" b="0" i="0">
              <a:effectLst/>
              <a:latin typeface="Saira SemiCondensed" panose="00000506000000000000" pitchFamily="2" charset="0"/>
              <a:ea typeface="+mn-ea"/>
              <a:cs typeface="+mn-cs"/>
            </a:rPr>
            <a:t>The </a:t>
          </a:r>
          <a:r>
            <a:rPr lang="en-US" sz="1000" b="1" i="0">
              <a:solidFill>
                <a:srgbClr val="FF0000"/>
              </a:solidFill>
              <a:effectLst/>
              <a:latin typeface="Saira SemiCondensed" panose="00000506000000000000" pitchFamily="2" charset="0"/>
              <a:ea typeface="+mn-ea"/>
              <a:cs typeface="+mn-cs"/>
            </a:rPr>
            <a:t>reference</a:t>
          </a:r>
          <a:r>
            <a:rPr lang="sl-SI" sz="1000" b="1" i="0">
              <a:effectLst/>
              <a:latin typeface="Saira SemiCondensed" panose="00000506000000000000" pitchFamily="2" charset="0"/>
              <a:ea typeface="+mn-ea"/>
              <a:cs typeface="+mn-cs"/>
            </a:rPr>
            <a:t> </a:t>
          </a:r>
          <a:r>
            <a:rPr lang="sl-SI" sz="1000" b="0" i="0">
              <a:effectLst/>
              <a:latin typeface="Saira SemiCondensed" panose="00000506000000000000" pitchFamily="2" charset="0"/>
              <a:ea typeface="+mn-ea"/>
              <a:cs typeface="+mn-cs"/>
            </a:rPr>
            <a:t>is the </a:t>
          </a:r>
          <a:r>
            <a:rPr lang="sl-SI" sz="1000" b="1" i="0">
              <a:effectLst/>
              <a:latin typeface="Saira SemiCondensed" panose="00000506000000000000" pitchFamily="2" charset="0"/>
              <a:ea typeface="+mn-ea"/>
              <a:cs typeface="+mn-cs"/>
            </a:rPr>
            <a:t>head</a:t>
          </a:r>
          <a:r>
            <a:rPr lang="sl-SI" sz="1000" b="1" i="0" baseline="0">
              <a:effectLst/>
              <a:latin typeface="Saira SemiCondensed" panose="00000506000000000000" pitchFamily="2" charset="0"/>
              <a:ea typeface="+mn-ea"/>
              <a:cs typeface="+mn-cs"/>
            </a:rPr>
            <a:t> </a:t>
          </a:r>
          <a:r>
            <a:rPr lang="sl-SI" sz="1000" b="1" i="0" baseline="0">
              <a:solidFill>
                <a:srgbClr val="000000"/>
              </a:solidFill>
              <a:effectLst/>
              <a:latin typeface="Saira SemiCondensed" panose="00000506000000000000" pitchFamily="2" charset="0"/>
              <a:ea typeface="+mn-ea"/>
              <a:cs typeface="+mn-cs"/>
              <a:sym typeface="Fira Sans"/>
            </a:rPr>
            <a:t>row</a:t>
          </a:r>
          <a:r>
            <a:rPr lang="sl-SI" sz="1000" b="0" i="0" baseline="0">
              <a:solidFill>
                <a:srgbClr val="000000"/>
              </a:solidFill>
              <a:effectLst/>
              <a:latin typeface="Saira SemiCondensed" panose="00000506000000000000" pitchFamily="2" charset="0"/>
              <a:ea typeface="+mn-ea"/>
              <a:cs typeface="+mn-cs"/>
              <a:sym typeface="Fira Sans"/>
            </a:rPr>
            <a:t> of each land use table from the </a:t>
          </a:r>
          <a:r>
            <a:rPr lang="en-US" sz="1000" i="1">
              <a:effectLst/>
              <a:latin typeface="Saira SemiCondensed" panose="00000506000000000000" pitchFamily="2" charset="0"/>
              <a:ea typeface="+mn-ea"/>
              <a:cs typeface="+mn-cs"/>
            </a:rPr>
            <a:t>Modelur Live Data</a:t>
          </a:r>
          <a:r>
            <a:rPr lang="sl-SI" sz="1000" i="1" baseline="0">
              <a:effectLst/>
              <a:latin typeface="Saira SemiCondensed" panose="00000506000000000000" pitchFamily="2" charset="0"/>
              <a:ea typeface="+mn-ea"/>
              <a:cs typeface="+mn-cs"/>
            </a:rPr>
            <a:t> </a:t>
          </a:r>
          <a:r>
            <a:rPr lang="en-US" sz="1000" i="0">
              <a:effectLst/>
              <a:latin typeface="Saira SemiCondensed" panose="00000506000000000000" pitchFamily="2" charset="0"/>
              <a:ea typeface="+mn-ea"/>
              <a:cs typeface="+mn-cs"/>
            </a:rPr>
            <a:t>worksheet</a:t>
          </a:r>
          <a:r>
            <a:rPr lang="sl-SI" sz="1000" i="0">
              <a:effectLst/>
              <a:latin typeface="Saira SemiCondensed" panose="00000506000000000000" pitchFamily="2" charset="0"/>
              <a:ea typeface="+mn-ea"/>
              <a:cs typeface="+mn-cs"/>
            </a:rPr>
            <a:t> (e.g.</a:t>
          </a:r>
          <a:r>
            <a:rPr lang="sl-SI" sz="1000" i="0" baseline="0">
              <a:effectLst/>
              <a:latin typeface="Saira SemiCondensed" panose="00000506000000000000" pitchFamily="2" charset="0"/>
              <a:ea typeface="+mn-ea"/>
              <a:cs typeface="+mn-cs"/>
            </a:rPr>
            <a:t> </a:t>
          </a:r>
          <a:r>
            <a:rPr lang="sl-SI" sz="1000" b="0" i="0" baseline="0">
              <a:solidFill>
                <a:srgbClr val="000000"/>
              </a:solidFill>
              <a:effectLst/>
              <a:latin typeface="Saira SemiCondensed" panose="00000506000000000000" pitchFamily="2" charset="0"/>
              <a:ea typeface="+mn-ea"/>
              <a:cs typeface="+mn-cs"/>
              <a:sym typeface="Fira Sans"/>
            </a:rPr>
            <a:t> </a:t>
          </a:r>
          <a:r>
            <a:rPr lang="sl-SI" sz="1000" baseline="0">
              <a:solidFill>
                <a:srgbClr val="000000"/>
              </a:solidFill>
              <a:latin typeface="Saira SemiCondensed" panose="00000506000000000000" pitchFamily="2" charset="0"/>
              <a:ea typeface="Fira Sans"/>
              <a:cs typeface="Fira Sans"/>
              <a:sym typeface="Fira Sans"/>
            </a:rPr>
            <a:t>lu_Service_start).</a:t>
          </a:r>
          <a:br>
            <a:rPr lang="sl-SI" sz="1000" baseline="0">
              <a:solidFill>
                <a:srgbClr val="000000"/>
              </a:solidFill>
              <a:latin typeface="Saira SemiCondensed" panose="00000506000000000000" pitchFamily="2" charset="0"/>
              <a:ea typeface="Fira Sans"/>
              <a:cs typeface="Fira Sans"/>
              <a:sym typeface="Fira Sans"/>
            </a:rPr>
          </a:br>
          <a:endParaRPr lang="sl-SI" sz="1000" baseline="0">
            <a:solidFill>
              <a:srgbClr val="000000"/>
            </a:solidFill>
            <a:latin typeface="Saira SemiCondensed" panose="00000506000000000000" pitchFamily="2" charset="0"/>
            <a:ea typeface="Fira Sans"/>
            <a:cs typeface="Fira Sans"/>
            <a:sym typeface="Fira San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sl-SI" sz="1000" b="1" i="0" baseline="0">
              <a:solidFill>
                <a:srgbClr val="0070C0"/>
              </a:solidFill>
              <a:latin typeface="Saira SemiCondensed" panose="00000506000000000000" pitchFamily="2" charset="0"/>
              <a:ea typeface="Fira Sans"/>
              <a:cs typeface="Fira Sans"/>
              <a:sym typeface="Fira Sans"/>
            </a:rPr>
            <a:t>Row </a:t>
          </a:r>
          <a:r>
            <a:rPr lang="sl-SI" sz="1000" b="0" i="0" baseline="0">
              <a:solidFill>
                <a:schemeClr val="tx1"/>
              </a:solidFill>
              <a:latin typeface="Saira SemiCondensed" panose="00000506000000000000" pitchFamily="2" charset="0"/>
              <a:ea typeface="Fira Sans"/>
              <a:cs typeface="Fira Sans"/>
              <a:sym typeface="Fira Sans"/>
            </a:rPr>
            <a:t>is </a:t>
          </a:r>
          <a:r>
            <a:rPr lang="sl-SI" sz="1000" b="1" i="0" baseline="0">
              <a:solidFill>
                <a:schemeClr val="tx1"/>
              </a:solidFill>
              <a:latin typeface="Saira SemiCondensed" panose="00000506000000000000" pitchFamily="2" charset="0"/>
              <a:ea typeface="Fira Sans"/>
              <a:cs typeface="Fira Sans"/>
              <a:sym typeface="Fira Sans"/>
            </a:rPr>
            <a:t>11</a:t>
          </a:r>
          <a:r>
            <a:rPr lang="sl-SI" sz="1000" b="0" i="0" baseline="0">
              <a:solidFill>
                <a:schemeClr val="tx1"/>
              </a:solidFill>
              <a:latin typeface="Saira SemiCondensed" panose="00000506000000000000" pitchFamily="2" charset="0"/>
              <a:ea typeface="Fira Sans"/>
              <a:cs typeface="Fira Sans"/>
              <a:sym typeface="Fira Sans"/>
            </a:rPr>
            <a:t>, since the data on </a:t>
          </a:r>
          <a:r>
            <a:rPr lang="sl-SI" sz="1000" b="1" i="0" baseline="0">
              <a:solidFill>
                <a:schemeClr val="tx1"/>
              </a:solidFill>
              <a:latin typeface="Saira SemiCondensed" panose="00000506000000000000" pitchFamily="2" charset="0"/>
              <a:ea typeface="Fira Sans"/>
              <a:cs typeface="Fira Sans"/>
              <a:sym typeface="Fira Sans"/>
            </a:rPr>
            <a:t>Assessed Income (€) </a:t>
          </a:r>
          <a:r>
            <a:rPr lang="sl-SI" sz="1000" b="0" i="0" baseline="0">
              <a:solidFill>
                <a:schemeClr val="tx1"/>
              </a:solidFill>
              <a:latin typeface="Saira SemiCondensed" panose="00000506000000000000" pitchFamily="2" charset="0"/>
              <a:ea typeface="Fira Sans"/>
              <a:cs typeface="Fira Sans"/>
              <a:sym typeface="Fira Sans"/>
            </a:rPr>
            <a:t>is found in the 11. row </a:t>
          </a:r>
          <a:r>
            <a:rPr lang="sl-SI" sz="1000" b="0" i="0" baseline="0">
              <a:solidFill>
                <a:schemeClr val="tx1"/>
              </a:solidFill>
              <a:effectLst/>
              <a:latin typeface="Saira SemiCondensed" panose="00000506000000000000" pitchFamily="2" charset="0"/>
              <a:ea typeface="+mn-ea"/>
              <a:cs typeface="+mn-cs"/>
            </a:rPr>
            <a:t>of each land use table from the </a:t>
          </a:r>
          <a:r>
            <a:rPr lang="en-US" sz="1000" i="1">
              <a:solidFill>
                <a:schemeClr val="tx1"/>
              </a:solidFill>
              <a:effectLst/>
              <a:latin typeface="Saira SemiCondensed" panose="00000506000000000000" pitchFamily="2" charset="0"/>
              <a:ea typeface="+mn-ea"/>
              <a:cs typeface="+mn-cs"/>
            </a:rPr>
            <a:t>Modelur Live Data</a:t>
          </a:r>
          <a:r>
            <a:rPr lang="sl-SI" sz="1000" i="1" baseline="0">
              <a:solidFill>
                <a:schemeClr val="tx1"/>
              </a:solidFill>
              <a:effectLst/>
              <a:latin typeface="Saira SemiCondensed" panose="00000506000000000000" pitchFamily="2" charset="0"/>
              <a:ea typeface="+mn-ea"/>
              <a:cs typeface="+mn-cs"/>
            </a:rPr>
            <a:t> </a:t>
          </a:r>
          <a:r>
            <a:rPr lang="en-US" sz="1000" i="0">
              <a:solidFill>
                <a:schemeClr val="tx1"/>
              </a:solidFill>
              <a:effectLst/>
              <a:latin typeface="Saira SemiCondensed" panose="00000506000000000000" pitchFamily="2" charset="0"/>
              <a:ea typeface="+mn-ea"/>
              <a:cs typeface="+mn-cs"/>
            </a:rPr>
            <a:t>worksheet</a:t>
          </a:r>
          <a:r>
            <a:rPr lang="sl-SI" sz="1000" i="0">
              <a:solidFill>
                <a:schemeClr val="tx1"/>
              </a:solidFill>
              <a:effectLst/>
              <a:latin typeface="Saira SemiCondensed" panose="00000506000000000000" pitchFamily="2" charset="0"/>
              <a:ea typeface="+mn-ea"/>
              <a:cs typeface="+mn-cs"/>
            </a:rPr>
            <a:t>.</a:t>
          </a:r>
          <a:br>
            <a:rPr lang="sl-SI" sz="1000" i="0">
              <a:solidFill>
                <a:schemeClr val="tx1"/>
              </a:solidFill>
              <a:effectLst/>
              <a:latin typeface="Saira SemiCondensed" panose="00000506000000000000" pitchFamily="2" charset="0"/>
              <a:ea typeface="+mn-ea"/>
              <a:cs typeface="+mn-cs"/>
            </a:rPr>
          </a:br>
          <a:endParaRPr lang="sl-SI" sz="1000" i="0">
            <a:solidFill>
              <a:schemeClr val="tx1"/>
            </a:solidFill>
            <a:effectLst/>
            <a:latin typeface="Saira SemiCondensed" panose="00000506000000000000" pitchFamily="2" charset="0"/>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sl-SI" sz="1000" b="1" i="0" baseline="0">
              <a:solidFill>
                <a:srgbClr val="00B050"/>
              </a:solidFill>
              <a:effectLst/>
              <a:latin typeface="Saira SemiCondensed" panose="00000506000000000000" pitchFamily="2" charset="0"/>
              <a:ea typeface="+mn-ea"/>
              <a:cs typeface="+mn-cs"/>
              <a:sym typeface="Fira Sans"/>
            </a:rPr>
            <a:t>Cols</a:t>
          </a:r>
          <a:r>
            <a:rPr lang="sl-SI" sz="1000" b="1" i="0" baseline="0">
              <a:solidFill>
                <a:schemeClr val="tx1"/>
              </a:solidFill>
              <a:effectLst/>
              <a:latin typeface="Saira SemiCondensed" panose="00000506000000000000" pitchFamily="2" charset="0"/>
              <a:ea typeface="+mn-ea"/>
              <a:cs typeface="+mn-cs"/>
              <a:sym typeface="Fira Sans"/>
            </a:rPr>
            <a:t> </a:t>
          </a:r>
          <a:r>
            <a:rPr lang="sl-SI" sz="1000" b="0" i="0" baseline="0">
              <a:solidFill>
                <a:schemeClr val="tx1"/>
              </a:solidFill>
              <a:effectLst/>
              <a:latin typeface="Saira SemiCondensed" panose="00000506000000000000" pitchFamily="2" charset="0"/>
              <a:ea typeface="+mn-ea"/>
              <a:cs typeface="+mn-cs"/>
              <a:sym typeface="Fira Sans"/>
            </a:rPr>
            <a:t>is </a:t>
          </a:r>
          <a:r>
            <a:rPr lang="sl-SI" sz="1000" b="1" i="0" baseline="0">
              <a:solidFill>
                <a:schemeClr val="tx1"/>
              </a:solidFill>
              <a:effectLst/>
              <a:latin typeface="Saira SemiCondensed" panose="00000506000000000000" pitchFamily="2" charset="0"/>
              <a:ea typeface="+mn-ea"/>
              <a:cs typeface="+mn-cs"/>
              <a:sym typeface="Fira Sans"/>
            </a:rPr>
            <a:t>1, </a:t>
          </a:r>
          <a:r>
            <a:rPr lang="sl-SI" sz="1000" b="0" i="0" baseline="0">
              <a:effectLst/>
              <a:latin typeface="Saira SemiCondensed" panose="00000506000000000000" pitchFamily="2" charset="0"/>
              <a:ea typeface="+mn-ea"/>
              <a:cs typeface="+mn-cs"/>
            </a:rPr>
            <a:t>, since the data on </a:t>
          </a:r>
          <a:r>
            <a:rPr lang="sl-SI" sz="1000" b="1" i="0" baseline="0">
              <a:effectLst/>
              <a:latin typeface="Saira SemiCondensed" panose="00000506000000000000" pitchFamily="2" charset="0"/>
              <a:ea typeface="+mn-ea"/>
              <a:cs typeface="+mn-cs"/>
            </a:rPr>
            <a:t>Assessed Income (€) </a:t>
          </a:r>
          <a:r>
            <a:rPr lang="sl-SI" sz="1000" b="0" i="0" baseline="0">
              <a:effectLst/>
              <a:latin typeface="Saira SemiCondensed" panose="00000506000000000000" pitchFamily="2" charset="0"/>
              <a:ea typeface="+mn-ea"/>
              <a:cs typeface="+mn-cs"/>
            </a:rPr>
            <a:t>is found in the 1. column of each land use table from the </a:t>
          </a:r>
          <a:r>
            <a:rPr lang="en-US" sz="1000" i="1">
              <a:effectLst/>
              <a:latin typeface="Saira SemiCondensed" panose="00000506000000000000" pitchFamily="2" charset="0"/>
              <a:ea typeface="+mn-ea"/>
              <a:cs typeface="+mn-cs"/>
            </a:rPr>
            <a:t>Modelur Live Data</a:t>
          </a:r>
          <a:r>
            <a:rPr lang="sl-SI" sz="1000" i="1" baseline="0">
              <a:effectLst/>
              <a:latin typeface="Saira SemiCondensed" panose="00000506000000000000" pitchFamily="2" charset="0"/>
              <a:ea typeface="+mn-ea"/>
              <a:cs typeface="+mn-cs"/>
            </a:rPr>
            <a:t> </a:t>
          </a:r>
          <a:r>
            <a:rPr lang="en-US" sz="1000" i="0">
              <a:effectLst/>
              <a:latin typeface="Saira SemiCondensed" panose="00000506000000000000" pitchFamily="2" charset="0"/>
              <a:ea typeface="+mn-ea"/>
              <a:cs typeface="+mn-cs"/>
            </a:rPr>
            <a:t>worksheet</a:t>
          </a:r>
          <a:r>
            <a:rPr lang="sl-SI" sz="1000" i="0">
              <a:effectLst/>
              <a:latin typeface="Saira SemiCondensed" panose="00000506000000000000" pitchFamily="2" charset="0"/>
              <a:ea typeface="+mn-ea"/>
              <a:cs typeface="+mn-cs"/>
            </a:rPr>
            <a:t>.</a:t>
          </a:r>
          <a:br>
            <a:rPr lang="sl-SI" sz="1100" i="0">
              <a:effectLst/>
              <a:latin typeface="+mn-lt"/>
              <a:ea typeface="+mn-ea"/>
              <a:cs typeface="+mn-cs"/>
            </a:rPr>
          </a:br>
          <a:endParaRPr lang="en-SI" sz="1000">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sl-SI" sz="1000" b="1" i="0" baseline="0">
            <a:solidFill>
              <a:schemeClr val="tx1"/>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5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lang="sl-SI" sz="1050">
            <a:solidFill>
              <a:srgbClr val="000000"/>
            </a:solidFill>
            <a:latin typeface="Fira Sans"/>
            <a:ea typeface="Fira Sans"/>
            <a:cs typeface="Fira Sans"/>
            <a:sym typeface="Fira Sans"/>
          </a:endParaRPr>
        </a:p>
        <a:p>
          <a:pPr marL="0" lvl="0" indent="0" algn="l" rtl="0">
            <a:spcBef>
              <a:spcPts val="0"/>
            </a:spcBef>
            <a:spcAft>
              <a:spcPts val="0"/>
            </a:spcAft>
            <a:buNone/>
          </a:pPr>
          <a:endParaRPr sz="1050">
            <a:solidFill>
              <a:srgbClr val="000000"/>
            </a:solidFill>
            <a:latin typeface="Fira Sans"/>
            <a:ea typeface="Fira Sans"/>
            <a:cs typeface="Fira Sans"/>
            <a:sym typeface="Fira Sans"/>
          </a:endParaRPr>
        </a:p>
        <a:p>
          <a:pPr marL="0" lvl="0" indent="0" algn="l" rtl="0">
            <a:spcBef>
              <a:spcPts val="0"/>
            </a:spcBef>
            <a:spcAft>
              <a:spcPts val="0"/>
            </a:spcAft>
            <a:buNone/>
          </a:pPr>
          <a:endParaRPr sz="1050">
            <a:solidFill>
              <a:srgbClr val="000000"/>
            </a:solidFill>
            <a:latin typeface="Fira Sans"/>
            <a:ea typeface="Fira Sans"/>
            <a:cs typeface="Fira Sans"/>
            <a:sym typeface="Fira Sans"/>
          </a:endParaRPr>
        </a:p>
        <a:p>
          <a:pPr marL="0" lvl="0" indent="0" algn="l" rtl="0">
            <a:spcBef>
              <a:spcPts val="0"/>
            </a:spcBef>
            <a:spcAft>
              <a:spcPts val="0"/>
            </a:spcAft>
            <a:buNone/>
          </a:pPr>
          <a:endParaRPr sz="1050">
            <a:solidFill>
              <a:srgbClr val="000000"/>
            </a:solidFill>
            <a:latin typeface="Fira Sans"/>
            <a:ea typeface="Fira Sans"/>
            <a:cs typeface="Fira Sans"/>
            <a:sym typeface="Fira Sans"/>
          </a:endParaRPr>
        </a:p>
        <a:p>
          <a:pPr marL="0" lvl="0" indent="0" algn="l" rtl="0">
            <a:spcBef>
              <a:spcPts val="0"/>
            </a:spcBef>
            <a:spcAft>
              <a:spcPts val="0"/>
            </a:spcAft>
            <a:buNone/>
          </a:pPr>
          <a:endParaRPr sz="1500">
            <a:solidFill>
              <a:srgbClr val="000000"/>
            </a:solidFill>
            <a:latin typeface="Fira Sans"/>
            <a:ea typeface="Fira Sans"/>
            <a:cs typeface="Fira Sans"/>
            <a:sym typeface="Fira Sans"/>
          </a:endParaRPr>
        </a:p>
        <a:p>
          <a:pPr marL="0" lvl="0" indent="0" algn="l" rtl="0">
            <a:spcBef>
              <a:spcPts val="0"/>
            </a:spcBef>
            <a:spcAft>
              <a:spcPts val="0"/>
            </a:spcAft>
            <a:buNone/>
          </a:pPr>
          <a:endParaRPr sz="1000">
            <a:solidFill>
              <a:srgbClr val="000000"/>
            </a:solidFill>
            <a:latin typeface="Fira Sans"/>
            <a:ea typeface="Fira Sans"/>
            <a:cs typeface="Fira Sans"/>
            <a:sym typeface="Fira Sans"/>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15241</xdr:colOff>
      <xdr:row>16</xdr:row>
      <xdr:rowOff>190500</xdr:rowOff>
    </xdr:from>
    <xdr:ext cx="6842760" cy="4991099"/>
    <xdr:sp macro="" textlink="">
      <xdr:nvSpPr>
        <xdr:cNvPr id="8" name="Shape 8">
          <a:extLst>
            <a:ext uri="{FF2B5EF4-FFF2-40B4-BE49-F238E27FC236}">
              <a16:creationId xmlns:a16="http://schemas.microsoft.com/office/drawing/2014/main" id="{00000000-0008-0000-0400-000008000000}"/>
            </a:ext>
          </a:extLst>
        </xdr:cNvPr>
        <xdr:cNvSpPr/>
      </xdr:nvSpPr>
      <xdr:spPr>
        <a:xfrm>
          <a:off x="701041" y="3832860"/>
          <a:ext cx="6842760" cy="4991099"/>
        </a:xfrm>
        <a:prstGeom prst="rect">
          <a:avLst/>
        </a:prstGeom>
        <a:solidFill>
          <a:srgbClr val="DAE5F1"/>
        </a:solidFill>
        <a:ln>
          <a:noFill/>
        </a:ln>
      </xdr:spPr>
      <xdr:txBody>
        <a:bodyPr spcFirstLastPara="1" wrap="square" lIns="180000" tIns="180000" rIns="180000" bIns="180000" anchor="t" anchorCtr="0">
          <a:noAutofit/>
        </a:bodyPr>
        <a:lstStyle/>
        <a:p>
          <a:pPr marL="0" lvl="0" indent="0" algn="ctr" rtl="0">
            <a:spcBef>
              <a:spcPts val="0"/>
            </a:spcBef>
            <a:spcAft>
              <a:spcPts val="0"/>
            </a:spcAft>
            <a:buNone/>
          </a:pPr>
          <a:r>
            <a:rPr lang="en-US" sz="1100" b="1">
              <a:solidFill>
                <a:srgbClr val="000000"/>
              </a:solidFill>
              <a:latin typeface="Saira SemiCondensed" panose="00000506000000000000" pitchFamily="2" charset="0"/>
              <a:ea typeface="Fira Sans"/>
              <a:cs typeface="Fira Sans"/>
              <a:sym typeface="Fira Sans"/>
            </a:rPr>
            <a:t>Estimate the energy use of your plan proposal!</a:t>
          </a:r>
          <a:endParaRPr sz="1100">
            <a:latin typeface="Saira SemiCondensed" panose="00000506000000000000" pitchFamily="2" charset="0"/>
          </a:endParaRPr>
        </a:p>
        <a:p>
          <a:pPr marL="0" lvl="0" indent="0" algn="l" rtl="0">
            <a:spcBef>
              <a:spcPts val="0"/>
            </a:spcBef>
            <a:spcAft>
              <a:spcPts val="0"/>
            </a:spcAft>
            <a:buNone/>
          </a:pPr>
          <a:endParaRPr sz="1100" b="1">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100" b="0">
              <a:solidFill>
                <a:srgbClr val="000000"/>
              </a:solidFill>
              <a:latin typeface="Saira SemiCondensed" panose="00000506000000000000" pitchFamily="2" charset="0"/>
              <a:ea typeface="Fira Sans"/>
              <a:cs typeface="Fira Sans"/>
              <a:sym typeface="Fira Sans"/>
            </a:rPr>
            <a:t>A sucessful urban development is energy-efficient. Aiming to achieve this, the key task of urban planners and designers is to transparently track the environmental impacts of their plans. One of the basic energy-related calculations is est</a:t>
          </a:r>
          <a:r>
            <a:rPr lang="sl-SI" sz="1100" b="0">
              <a:solidFill>
                <a:srgbClr val="000000"/>
              </a:solidFill>
              <a:latin typeface="Saira SemiCondensed" panose="00000506000000000000" pitchFamily="2" charset="0"/>
              <a:ea typeface="Fira Sans"/>
              <a:cs typeface="Fira Sans"/>
              <a:sym typeface="Fira Sans"/>
            </a:rPr>
            <a:t>im</a:t>
          </a:r>
          <a:r>
            <a:rPr lang="en-US" sz="1100" b="0">
              <a:solidFill>
                <a:srgbClr val="000000"/>
              </a:solidFill>
              <a:latin typeface="Saira SemiCondensed" panose="00000506000000000000" pitchFamily="2" charset="0"/>
              <a:ea typeface="Fira Sans"/>
              <a:cs typeface="Fira Sans"/>
              <a:sym typeface="Fira Sans"/>
            </a:rPr>
            <a:t>ation of the Energy Use Intensity (EUI). </a:t>
          </a:r>
          <a:endParaRPr sz="1100">
            <a:latin typeface="Saira SemiCondensed" panose="00000506000000000000" pitchFamily="2" charset="0"/>
          </a:endParaRPr>
        </a:p>
        <a:p>
          <a:pPr marL="0" lvl="0" indent="0" algn="l" rtl="0">
            <a:spcBef>
              <a:spcPts val="0"/>
            </a:spcBef>
            <a:spcAft>
              <a:spcPts val="0"/>
            </a:spcAft>
            <a:buNone/>
          </a:pPr>
          <a:endParaRPr sz="1100" b="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100" b="0">
              <a:solidFill>
                <a:srgbClr val="000000"/>
              </a:solidFill>
              <a:latin typeface="Saira SemiCondensed" panose="00000506000000000000" pitchFamily="2" charset="0"/>
              <a:ea typeface="Fira Sans"/>
              <a:cs typeface="Fira Sans"/>
              <a:sym typeface="Fira Sans"/>
            </a:rPr>
            <a:t>Let's take a look on how to do that:</a:t>
          </a:r>
          <a:endParaRPr sz="1100">
            <a:latin typeface="Saira SemiCondensed" panose="00000506000000000000" pitchFamily="2" charset="0"/>
          </a:endParaRPr>
        </a:p>
        <a:p>
          <a:pPr marL="0" lvl="0" indent="0" algn="l" rtl="0">
            <a:spcBef>
              <a:spcPts val="0"/>
            </a:spcBef>
            <a:spcAft>
              <a:spcPts val="0"/>
            </a:spcAft>
            <a:buNone/>
          </a:pPr>
          <a:endParaRPr sz="1100" b="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100" b="0">
              <a:solidFill>
                <a:srgbClr val="000000"/>
              </a:solidFill>
              <a:latin typeface="Saira SemiCondensed" panose="00000506000000000000" pitchFamily="2" charset="0"/>
              <a:ea typeface="Fira Sans"/>
              <a:cs typeface="Fira Sans"/>
              <a:sym typeface="Fira Sans"/>
            </a:rPr>
            <a:t>1.) A table encompassing a list of Building Use Types and applicable default values of Average EUI (kWh/m2 year) index*.</a:t>
          </a:r>
          <a:endParaRPr sz="1100">
            <a:latin typeface="Saira SemiCondensed" panose="00000506000000000000" pitchFamily="2" charset="0"/>
          </a:endParaRPr>
        </a:p>
        <a:p>
          <a:pPr marL="0" lvl="0" indent="0" algn="l" rtl="0">
            <a:spcBef>
              <a:spcPts val="0"/>
            </a:spcBef>
            <a:spcAft>
              <a:spcPts val="0"/>
            </a:spcAft>
            <a:buNone/>
          </a:pPr>
          <a:endParaRPr sz="1100" b="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100" b="0">
              <a:solidFill>
                <a:srgbClr val="000000"/>
              </a:solidFill>
              <a:latin typeface="Saira SemiCondensed" panose="00000506000000000000" pitchFamily="2" charset="0"/>
              <a:ea typeface="Fira Sans"/>
              <a:cs typeface="Fira Sans"/>
              <a:sym typeface="Fira Sans"/>
            </a:rPr>
            <a:t>2.) A values of column </a:t>
          </a:r>
          <a:r>
            <a:rPr lang="en-US" sz="1100" b="0" i="1">
              <a:solidFill>
                <a:srgbClr val="000000"/>
              </a:solidFill>
              <a:latin typeface="Saira SemiCondensed" panose="00000506000000000000" pitchFamily="2" charset="0"/>
              <a:ea typeface="Fira Sans"/>
              <a:cs typeface="Fira Sans"/>
              <a:sym typeface="Fira Sans"/>
            </a:rPr>
            <a:t>Estimated EUI of the site per land use (kWh/m2 year) </a:t>
          </a:r>
          <a:r>
            <a:rPr lang="en-US" sz="1100" b="0">
              <a:solidFill>
                <a:srgbClr val="000000"/>
              </a:solidFill>
              <a:latin typeface="Saira SemiCondensed" panose="00000506000000000000" pitchFamily="2" charset="0"/>
              <a:ea typeface="Fira Sans"/>
              <a:cs typeface="Fira Sans"/>
              <a:sym typeface="Fira Sans"/>
            </a:rPr>
            <a:t>are calculated using the </a:t>
          </a:r>
          <a:r>
            <a:rPr lang="en-US" sz="1100" b="1">
              <a:solidFill>
                <a:srgbClr val="000000"/>
              </a:solidFill>
              <a:latin typeface="Saira SemiCondensed" panose="00000506000000000000" pitchFamily="2" charset="0"/>
              <a:ea typeface="Fira Sans"/>
              <a:cs typeface="Fira Sans"/>
              <a:sym typeface="Fira Sans"/>
            </a:rPr>
            <a:t>multiplying formula:</a:t>
          </a:r>
          <a:endParaRPr sz="1100">
            <a:latin typeface="Saira SemiCondensed" panose="00000506000000000000" pitchFamily="2" charset="0"/>
          </a:endParaRPr>
        </a:p>
        <a:p>
          <a:pPr marL="0" lvl="0" indent="0" algn="l" rtl="0">
            <a:spcBef>
              <a:spcPts val="0"/>
            </a:spcBef>
            <a:spcAft>
              <a:spcPts val="0"/>
            </a:spcAft>
            <a:buNone/>
          </a:pPr>
          <a:endParaRPr sz="1100" b="1">
            <a:solidFill>
              <a:srgbClr val="000000"/>
            </a:solidFill>
            <a:latin typeface="Saira SemiCondensed" panose="00000506000000000000" pitchFamily="2" charset="0"/>
            <a:ea typeface="Fira Sans"/>
            <a:cs typeface="Fira Sans"/>
            <a:sym typeface="Fira Sans"/>
          </a:endParaRPr>
        </a:p>
        <a:p>
          <a:pPr marL="0" lvl="0" indent="0" algn="ctr" rtl="0">
            <a:spcBef>
              <a:spcPts val="0"/>
            </a:spcBef>
            <a:spcAft>
              <a:spcPts val="0"/>
            </a:spcAft>
            <a:buNone/>
          </a:pPr>
          <a:r>
            <a:rPr lang="en-US" sz="1100" b="0">
              <a:solidFill>
                <a:srgbClr val="000000"/>
              </a:solidFill>
              <a:latin typeface="Saira SemiCondensed" panose="00000506000000000000" pitchFamily="2" charset="0"/>
              <a:ea typeface="Fira Sans"/>
              <a:cs typeface="Fira Sans"/>
              <a:sym typeface="Fira Sans"/>
            </a:rPr>
            <a:t>(=</a:t>
          </a:r>
          <a:r>
            <a:rPr lang="en-US" sz="1100" b="0">
              <a:solidFill>
                <a:srgbClr val="C00000"/>
              </a:solidFill>
              <a:latin typeface="Saira SemiCondensed" panose="00000506000000000000" pitchFamily="2" charset="0"/>
              <a:ea typeface="Fira Sans"/>
              <a:cs typeface="Fira Sans"/>
              <a:sym typeface="Fira Sans"/>
            </a:rPr>
            <a:t>Value1</a:t>
          </a:r>
          <a:r>
            <a:rPr lang="en-US" sz="1100" b="0">
              <a:solidFill>
                <a:srgbClr val="000000"/>
              </a:solidFill>
              <a:latin typeface="Saira SemiCondensed" panose="00000506000000000000" pitchFamily="2" charset="0"/>
              <a:ea typeface="Fira Sans"/>
              <a:cs typeface="Fira Sans"/>
              <a:sym typeface="Fira Sans"/>
            </a:rPr>
            <a:t>*</a:t>
          </a:r>
          <a:r>
            <a:rPr lang="en-US" sz="1100" b="0">
              <a:solidFill>
                <a:srgbClr val="953734"/>
              </a:solidFill>
              <a:latin typeface="Saira SemiCondensed" panose="00000506000000000000" pitchFamily="2" charset="0"/>
              <a:ea typeface="Fira Sans"/>
              <a:cs typeface="Fira Sans"/>
              <a:sym typeface="Fira Sans"/>
            </a:rPr>
            <a:t>Value2</a:t>
          </a:r>
          <a:r>
            <a:rPr lang="en-US" sz="1100" b="0">
              <a:solidFill>
                <a:srgbClr val="000000"/>
              </a:solidFill>
              <a:latin typeface="Saira SemiCondensed" panose="00000506000000000000" pitchFamily="2" charset="0"/>
              <a:ea typeface="Fira Sans"/>
              <a:cs typeface="Fira Sans"/>
              <a:sym typeface="Fira Sans"/>
            </a:rPr>
            <a:t>)</a:t>
          </a:r>
          <a:endParaRPr sz="1100">
            <a:latin typeface="Saira SemiCondensed" panose="00000506000000000000" pitchFamily="2" charset="0"/>
          </a:endParaRPr>
        </a:p>
        <a:p>
          <a:pPr marL="0" lvl="0" indent="0" algn="ctr" rtl="0">
            <a:spcBef>
              <a:spcPts val="0"/>
            </a:spcBef>
            <a:spcAft>
              <a:spcPts val="0"/>
            </a:spcAft>
            <a:buNone/>
          </a:pPr>
          <a:endParaRPr sz="1100" b="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100" b="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100" b="0">
              <a:solidFill>
                <a:srgbClr val="000000"/>
              </a:solidFill>
              <a:latin typeface="Saira SemiCondensed" panose="00000506000000000000" pitchFamily="2" charset="0"/>
              <a:ea typeface="Fira Sans"/>
              <a:cs typeface="Fira Sans"/>
              <a:sym typeface="Fira Sans"/>
            </a:rPr>
            <a:t>where </a:t>
          </a:r>
          <a:r>
            <a:rPr lang="en-US" sz="1100" b="0">
              <a:solidFill>
                <a:srgbClr val="C00000"/>
              </a:solidFill>
              <a:latin typeface="Saira SemiCondensed" panose="00000506000000000000" pitchFamily="2" charset="0"/>
              <a:ea typeface="Fira Sans"/>
              <a:cs typeface="Fira Sans"/>
              <a:sym typeface="Fira Sans"/>
            </a:rPr>
            <a:t>Value1</a:t>
          </a:r>
          <a:r>
            <a:rPr lang="en-US" sz="1100" b="0">
              <a:solidFill>
                <a:srgbClr val="000000"/>
              </a:solidFill>
              <a:latin typeface="Saira SemiCondensed" panose="00000506000000000000" pitchFamily="2" charset="0"/>
              <a:ea typeface="Fira Sans"/>
              <a:cs typeface="Fira Sans"/>
              <a:sym typeface="Fira Sans"/>
            </a:rPr>
            <a:t> is the Default Average EUI value and </a:t>
          </a:r>
          <a:r>
            <a:rPr lang="en-US" sz="1100" b="0">
              <a:solidFill>
                <a:srgbClr val="953734"/>
              </a:solidFill>
              <a:latin typeface="Saira SemiCondensed" panose="00000506000000000000" pitchFamily="2" charset="0"/>
              <a:ea typeface="Fira Sans"/>
              <a:cs typeface="Fira Sans"/>
              <a:sym typeface="Fira Sans"/>
            </a:rPr>
            <a:t>Value2</a:t>
          </a:r>
          <a:r>
            <a:rPr lang="en-US" sz="1100" b="0">
              <a:solidFill>
                <a:srgbClr val="000000"/>
              </a:solidFill>
              <a:latin typeface="Saira SemiCondensed" panose="00000506000000000000" pitchFamily="2" charset="0"/>
              <a:ea typeface="Fira Sans"/>
              <a:cs typeface="Fira Sans"/>
              <a:sym typeface="Fira Sans"/>
            </a:rPr>
            <a:t> is the </a:t>
          </a:r>
          <a:r>
            <a:rPr lang="en-US" sz="1100" b="0" i="1" u="none">
              <a:solidFill>
                <a:srgbClr val="000000"/>
              </a:solidFill>
              <a:latin typeface="Saira SemiCondensed" panose="00000506000000000000" pitchFamily="2" charset="0"/>
              <a:ea typeface="Fira Sans"/>
              <a:cs typeface="Fira Sans"/>
              <a:sym typeface="Fira Sans"/>
            </a:rPr>
            <a:t>Net Floor Area </a:t>
          </a:r>
          <a:r>
            <a:rPr lang="en-US" sz="1100" b="0" i="0" u="none">
              <a:solidFill>
                <a:srgbClr val="000000"/>
              </a:solidFill>
              <a:latin typeface="Saira SemiCondensed" panose="00000506000000000000" pitchFamily="2" charset="0"/>
              <a:ea typeface="Fira Sans"/>
              <a:cs typeface="Fira Sans"/>
              <a:sym typeface="Fira Sans"/>
            </a:rPr>
            <a:t>of each</a:t>
          </a:r>
          <a:r>
            <a:rPr lang="en-US" sz="1100" b="0">
              <a:solidFill>
                <a:srgbClr val="000000"/>
              </a:solidFill>
              <a:latin typeface="Saira SemiCondensed" panose="00000506000000000000" pitchFamily="2" charset="0"/>
              <a:ea typeface="Fira Sans"/>
              <a:cs typeface="Fira Sans"/>
              <a:sym typeface="Fira Sans"/>
            </a:rPr>
            <a:t> </a:t>
          </a:r>
          <a:r>
            <a:rPr lang="en-US" sz="1100" b="0" i="1">
              <a:solidFill>
                <a:srgbClr val="000000"/>
              </a:solidFill>
              <a:latin typeface="Saira SemiCondensed" panose="00000506000000000000" pitchFamily="2" charset="0"/>
              <a:ea typeface="Fira Sans"/>
              <a:cs typeface="Fira Sans"/>
              <a:sym typeface="Fira Sans"/>
            </a:rPr>
            <a:t>Land Use</a:t>
          </a:r>
          <a:r>
            <a:rPr lang="en-US" sz="1100" b="0">
              <a:solidFill>
                <a:srgbClr val="000000"/>
              </a:solidFill>
              <a:latin typeface="Saira SemiCondensed" panose="00000506000000000000" pitchFamily="2" charset="0"/>
              <a:ea typeface="Fira Sans"/>
              <a:cs typeface="Fira Sans"/>
              <a:sym typeface="Fira Sans"/>
            </a:rPr>
            <a:t>, obtained from </a:t>
          </a:r>
          <a:r>
            <a:rPr lang="en-US" sz="1100" b="0" i="1">
              <a:solidFill>
                <a:srgbClr val="000000"/>
              </a:solidFill>
              <a:latin typeface="Saira SemiCondensed" panose="00000506000000000000" pitchFamily="2" charset="0"/>
              <a:ea typeface="Fira Sans"/>
              <a:cs typeface="Fira Sans"/>
              <a:sym typeface="Fira Sans"/>
            </a:rPr>
            <a:t>Modelur Live Data </a:t>
          </a:r>
          <a:r>
            <a:rPr lang="en-US" sz="1100" b="0" i="0">
              <a:solidFill>
                <a:srgbClr val="000000"/>
              </a:solidFill>
              <a:latin typeface="Saira SemiCondensed" panose="00000506000000000000" pitchFamily="2" charset="0"/>
              <a:ea typeface="Fira Sans"/>
              <a:cs typeface="Fira Sans"/>
              <a:sym typeface="Fira Sans"/>
            </a:rPr>
            <a:t>Worksheet</a:t>
          </a:r>
          <a:r>
            <a:rPr lang="en-US" sz="1100" b="0">
              <a:solidFill>
                <a:srgbClr val="000000"/>
              </a:solidFill>
              <a:latin typeface="Saira SemiCondensed" panose="00000506000000000000" pitchFamily="2" charset="0"/>
              <a:ea typeface="Fira Sans"/>
              <a:cs typeface="Fira Sans"/>
              <a:sym typeface="Fira Sans"/>
            </a:rPr>
            <a:t>.</a:t>
          </a:r>
          <a:r>
            <a:rPr lang="sl-SI" sz="1100" b="0">
              <a:solidFill>
                <a:srgbClr val="000000"/>
              </a:solidFill>
              <a:latin typeface="Saira SemiCondensed" panose="00000506000000000000" pitchFamily="2" charset="0"/>
              <a:ea typeface="Fira Sans"/>
              <a:cs typeface="Fira Sans"/>
              <a:sym typeface="Fira Sans"/>
            </a:rPr>
            <a:t> with the </a:t>
          </a:r>
          <a:r>
            <a:rPr lang="sl-SI" sz="1100" b="1">
              <a:solidFill>
                <a:srgbClr val="000000"/>
              </a:solidFill>
              <a:latin typeface="Saira SemiCondensed" panose="00000506000000000000" pitchFamily="2" charset="0"/>
              <a:ea typeface="Fira Sans"/>
              <a:cs typeface="Fira Sans"/>
              <a:sym typeface="Fira Sans"/>
            </a:rPr>
            <a:t>Offset</a:t>
          </a:r>
          <a:r>
            <a:rPr lang="sl-SI" sz="1100" b="1" baseline="0">
              <a:solidFill>
                <a:srgbClr val="000000"/>
              </a:solidFill>
              <a:latin typeface="Saira SemiCondensed" panose="00000506000000000000" pitchFamily="2" charset="0"/>
              <a:ea typeface="Fira Sans"/>
              <a:cs typeface="Fira Sans"/>
              <a:sym typeface="Fira Sans"/>
            </a:rPr>
            <a:t> function</a:t>
          </a:r>
          <a:r>
            <a:rPr lang="sl-SI" sz="1100" b="0" baseline="0">
              <a:solidFill>
                <a:srgbClr val="000000"/>
              </a:solidFill>
              <a:latin typeface="Saira SemiCondensed" panose="00000506000000000000" pitchFamily="2" charset="0"/>
              <a:ea typeface="Fira Sans"/>
              <a:cs typeface="Fira Sans"/>
              <a:sym typeface="Fira Sans"/>
            </a:rPr>
            <a:t>.</a:t>
          </a:r>
          <a:r>
            <a:rPr lang="en-US" sz="1100" b="0">
              <a:solidFill>
                <a:srgbClr val="000000"/>
              </a:solidFill>
              <a:latin typeface="Saira SemiCondensed" panose="00000506000000000000" pitchFamily="2" charset="0"/>
              <a:ea typeface="Fira Sans"/>
              <a:cs typeface="Fira Sans"/>
              <a:sym typeface="Fira Sans"/>
            </a:rPr>
            <a:t> </a:t>
          </a:r>
          <a:endParaRPr sz="11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a:solidFill>
                <a:srgbClr val="000000"/>
              </a:solidFill>
              <a:latin typeface="Saira SemiCondensed" panose="00000506000000000000" pitchFamily="2" charset="0"/>
              <a:ea typeface="Fira Sans"/>
              <a:cs typeface="Fira Sans"/>
              <a:sym typeface="Fira Sans"/>
            </a:rPr>
            <a:t>*In this particular case, the default values were obtained from EIA - U.S. Energy Information Administration. </a:t>
          </a:r>
          <a:endParaRPr sz="1400">
            <a:latin typeface="Saira SemiCondensed" panose="00000506000000000000" pitchFamily="2" charset="0"/>
          </a:endParaRPr>
        </a:p>
        <a:p>
          <a:pPr marL="0" lvl="0" indent="0" algn="l" rtl="0">
            <a:spcBef>
              <a:spcPts val="0"/>
            </a:spcBef>
            <a:spcAft>
              <a:spcPts val="0"/>
            </a:spcAft>
            <a:buNone/>
          </a:pPr>
          <a:endParaRPr sz="105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50">
            <a:solidFill>
              <a:srgbClr val="000000"/>
            </a:solidFill>
            <a:latin typeface="Fira Sans"/>
            <a:ea typeface="Fira Sans"/>
            <a:cs typeface="Fira Sans"/>
            <a:sym typeface="Fira Sans"/>
          </a:endParaRPr>
        </a:p>
      </xdr:txBody>
    </xdr:sp>
    <xdr:clientData fLocksWithSheet="0"/>
  </xdr:oneCellAnchor>
  <xdr:oneCellAnchor>
    <xdr:from>
      <xdr:col>4</xdr:col>
      <xdr:colOff>647700</xdr:colOff>
      <xdr:row>7</xdr:row>
      <xdr:rowOff>205740</xdr:rowOff>
    </xdr:from>
    <xdr:ext cx="5541645" cy="7437120"/>
    <xdr:sp macro="" textlink="">
      <xdr:nvSpPr>
        <xdr:cNvPr id="4" name="Shape 9">
          <a:extLst>
            <a:ext uri="{FF2B5EF4-FFF2-40B4-BE49-F238E27FC236}">
              <a16:creationId xmlns:a16="http://schemas.microsoft.com/office/drawing/2014/main" id="{C9E99BE3-239C-48C8-822E-17995808B90E}"/>
            </a:ext>
          </a:extLst>
        </xdr:cNvPr>
        <xdr:cNvSpPr/>
      </xdr:nvSpPr>
      <xdr:spPr>
        <a:xfrm>
          <a:off x="8161020" y="1927860"/>
          <a:ext cx="5541645" cy="7437120"/>
        </a:xfrm>
        <a:prstGeom prst="rect">
          <a:avLst/>
        </a:prstGeom>
        <a:solidFill>
          <a:srgbClr val="DAE5F1"/>
        </a:solidFill>
        <a:ln>
          <a:noFill/>
        </a:ln>
      </xdr:spPr>
      <xdr:txBody>
        <a:bodyPr spcFirstLastPara="1" wrap="square" lIns="180000" tIns="180000" rIns="180000" bIns="180000" anchor="t" anchorCtr="0">
          <a:noAutofit/>
        </a:bodyPr>
        <a:lstStyle/>
        <a:p>
          <a:pPr marL="0" lvl="0" indent="0" algn="ctr" rtl="0">
            <a:spcBef>
              <a:spcPts val="0"/>
            </a:spcBef>
            <a:spcAft>
              <a:spcPts val="0"/>
            </a:spcAft>
            <a:buNone/>
          </a:pPr>
          <a:r>
            <a:rPr lang="en-US" sz="1100" b="1">
              <a:solidFill>
                <a:srgbClr val="000000"/>
              </a:solidFill>
              <a:latin typeface="Saira SemiCondensed" panose="00000506000000000000" pitchFamily="2" charset="0"/>
              <a:ea typeface="Fira Sans"/>
              <a:cs typeface="Fira Sans"/>
              <a:sym typeface="Fira Sans"/>
            </a:rPr>
            <a:t>Energy Use Intensity (EUI) of Each Building</a:t>
          </a:r>
          <a:endParaRPr sz="1100">
            <a:latin typeface="Saira SemiCondensed" panose="00000506000000000000" pitchFamily="2" charset="0"/>
          </a:endParaRPr>
        </a:p>
        <a:p>
          <a:pPr marL="0" lvl="0" indent="0" algn="ctr" rtl="0">
            <a:spcBef>
              <a:spcPts val="0"/>
            </a:spcBef>
            <a:spcAft>
              <a:spcPts val="0"/>
            </a:spcAft>
            <a:buNone/>
          </a:pPr>
          <a:endParaRPr sz="1100" b="1">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100" b="0">
            <a:solidFill>
              <a:schemeClr val="lt1"/>
            </a:solidFill>
            <a:latin typeface="Saira SemiCondensed" panose="00000506000000000000" pitchFamily="2" charset="0"/>
            <a:ea typeface="Gill Sans"/>
            <a:cs typeface="Gill Sans"/>
            <a:sym typeface="Gill Sans"/>
          </a:endParaRPr>
        </a:p>
        <a:p>
          <a:pPr marL="0" lvl="0" indent="0" algn="l" rtl="0">
            <a:spcBef>
              <a:spcPts val="0"/>
            </a:spcBef>
            <a:spcAft>
              <a:spcPts val="0"/>
            </a:spcAft>
            <a:buNone/>
          </a:pPr>
          <a:r>
            <a:rPr lang="en-US" sz="1100" b="0">
              <a:solidFill>
                <a:srgbClr val="000000"/>
              </a:solidFill>
              <a:latin typeface="Saira SemiCondensed" panose="00000506000000000000" pitchFamily="2" charset="0"/>
              <a:ea typeface="Fira Sans"/>
              <a:cs typeface="Fira Sans"/>
              <a:sym typeface="Fira Sans"/>
            </a:rPr>
            <a:t>The Energy Use Intensity (EUI) index can be attributed to each building of plan proposal.</a:t>
          </a:r>
          <a:endParaRPr sz="1100">
            <a:latin typeface="Saira SemiCondensed" panose="00000506000000000000" pitchFamily="2" charset="0"/>
          </a:endParaRPr>
        </a:p>
        <a:p>
          <a:pPr marL="0" lvl="0" indent="0" algn="l" rtl="0">
            <a:spcBef>
              <a:spcPts val="0"/>
            </a:spcBef>
            <a:spcAft>
              <a:spcPts val="0"/>
            </a:spcAft>
            <a:buNone/>
          </a:pPr>
          <a:r>
            <a:rPr lang="en-US" sz="1100" b="0">
              <a:solidFill>
                <a:srgbClr val="000000"/>
              </a:solidFill>
              <a:latin typeface="Saira SemiCondensed" panose="00000506000000000000" pitchFamily="2" charset="0"/>
              <a:ea typeface="Fira Sans"/>
              <a:cs typeface="Fira Sans"/>
              <a:sym typeface="Fira Sans"/>
            </a:rPr>
            <a:t>For that purpouse, The </a:t>
          </a:r>
          <a:r>
            <a:rPr lang="en-US" sz="1100" b="1">
              <a:solidFill>
                <a:srgbClr val="000000"/>
              </a:solidFill>
              <a:latin typeface="Saira SemiCondensed" panose="00000506000000000000" pitchFamily="2" charset="0"/>
              <a:ea typeface="Fira Sans"/>
              <a:cs typeface="Fira Sans"/>
              <a:sym typeface="Fira Sans"/>
            </a:rPr>
            <a:t>VLOOKUP</a:t>
          </a:r>
          <a:r>
            <a:rPr lang="en-US" sz="1100" b="0">
              <a:solidFill>
                <a:srgbClr val="000000"/>
              </a:solidFill>
              <a:latin typeface="Saira SemiCondensed" panose="00000506000000000000" pitchFamily="2" charset="0"/>
              <a:ea typeface="Fira Sans"/>
              <a:cs typeface="Fira Sans"/>
              <a:sym typeface="Fira Sans"/>
            </a:rPr>
            <a:t> formula is performed in </a:t>
          </a:r>
          <a:r>
            <a:rPr lang="en-US" sz="1100" b="0" i="1" u="sng">
              <a:solidFill>
                <a:srgbClr val="000000"/>
              </a:solidFill>
              <a:latin typeface="Saira SemiCondensed" panose="00000506000000000000" pitchFamily="2" charset="0"/>
              <a:ea typeface="Fira Sans"/>
              <a:cs typeface="Fira Sans"/>
              <a:sym typeface="Fira Sans"/>
            </a:rPr>
            <a:t>Modelur Live Data </a:t>
          </a:r>
          <a:r>
            <a:rPr lang="en-US" sz="1100" b="0" i="0">
              <a:solidFill>
                <a:srgbClr val="000000"/>
              </a:solidFill>
              <a:latin typeface="Saira SemiCondensed" panose="00000506000000000000" pitchFamily="2" charset="0"/>
              <a:ea typeface="Fira Sans"/>
              <a:cs typeface="Fira Sans"/>
              <a:sym typeface="Fira Sans"/>
            </a:rPr>
            <a:t>worksheet</a:t>
          </a:r>
          <a:r>
            <a:rPr lang="en-US" sz="1100" b="0">
              <a:solidFill>
                <a:srgbClr val="000000"/>
              </a:solidFill>
              <a:latin typeface="Saira SemiCondensed" panose="00000506000000000000" pitchFamily="2" charset="0"/>
              <a:ea typeface="Fira Sans"/>
              <a:cs typeface="Fira Sans"/>
              <a:sym typeface="Fira Sans"/>
            </a:rPr>
            <a:t>. </a:t>
          </a:r>
          <a:endParaRPr sz="1100">
            <a:latin typeface="Saira SemiCondensed" panose="00000506000000000000" pitchFamily="2" charset="0"/>
          </a:endParaRPr>
        </a:p>
        <a:p>
          <a:pPr marL="0" lvl="0" indent="0" algn="l" rtl="0">
            <a:spcBef>
              <a:spcPts val="0"/>
            </a:spcBef>
            <a:spcAft>
              <a:spcPts val="0"/>
            </a:spcAft>
            <a:buNone/>
          </a:pPr>
          <a:endParaRPr sz="1100" b="1">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100">
              <a:solidFill>
                <a:srgbClr val="000000"/>
              </a:solidFill>
              <a:latin typeface="Saira SemiCondensed" panose="00000506000000000000" pitchFamily="2" charset="0"/>
              <a:ea typeface="Fira Sans"/>
              <a:cs typeface="Fira Sans"/>
              <a:sym typeface="Fira Sans"/>
            </a:rPr>
            <a:t>In </a:t>
          </a:r>
          <a:r>
            <a:rPr lang="en-US" sz="1100" i="1">
              <a:solidFill>
                <a:srgbClr val="000000"/>
              </a:solidFill>
              <a:latin typeface="Saira SemiCondensed" panose="00000506000000000000" pitchFamily="2" charset="0"/>
              <a:ea typeface="Fira Sans"/>
              <a:cs typeface="Fira Sans"/>
              <a:sym typeface="Fira Sans"/>
            </a:rPr>
            <a:t>Modelur Live Data </a:t>
          </a:r>
          <a:r>
            <a:rPr lang="en-US" sz="1100" i="0">
              <a:solidFill>
                <a:srgbClr val="000000"/>
              </a:solidFill>
              <a:latin typeface="Saira SemiCondensed" panose="00000506000000000000" pitchFamily="2" charset="0"/>
              <a:ea typeface="Fira Sans"/>
              <a:cs typeface="Fira Sans"/>
              <a:sym typeface="Fira Sans"/>
            </a:rPr>
            <a:t>worksheet</a:t>
          </a:r>
          <a:r>
            <a:rPr lang="en-US" sz="1100">
              <a:solidFill>
                <a:srgbClr val="000000"/>
              </a:solidFill>
              <a:latin typeface="Saira SemiCondensed" panose="00000506000000000000" pitchFamily="2" charset="0"/>
              <a:ea typeface="Fira Sans"/>
              <a:cs typeface="Fira Sans"/>
              <a:sym typeface="Fira Sans"/>
            </a:rPr>
            <a:t>, a column "Estimated EUI (kWh/m2 year)" is addedd to the tables "</a:t>
          </a:r>
          <a:r>
            <a:rPr lang="en-US" sz="1100" i="1">
              <a:solidFill>
                <a:srgbClr val="000000"/>
              </a:solidFill>
              <a:latin typeface="Saira SemiCondensed" panose="00000506000000000000" pitchFamily="2" charset="0"/>
              <a:ea typeface="Fira Sans"/>
              <a:cs typeface="Fira Sans"/>
              <a:sym typeface="Fira Sans"/>
            </a:rPr>
            <a:t>SIMPLE BUILDINGS DATA" </a:t>
          </a:r>
          <a:r>
            <a:rPr lang="en-US" sz="1100">
              <a:solidFill>
                <a:srgbClr val="000000"/>
              </a:solidFill>
              <a:latin typeface="Saira SemiCondensed" panose="00000506000000000000" pitchFamily="2" charset="0"/>
              <a:ea typeface="Fira Sans"/>
              <a:cs typeface="Fira Sans"/>
              <a:sym typeface="Fira Sans"/>
            </a:rPr>
            <a:t>and "</a:t>
          </a:r>
          <a:r>
            <a:rPr lang="en-US" sz="1100" i="1">
              <a:solidFill>
                <a:srgbClr val="000000"/>
              </a:solidFill>
              <a:latin typeface="Saira SemiCondensed" panose="00000506000000000000" pitchFamily="2" charset="0"/>
              <a:ea typeface="Fira Sans"/>
              <a:cs typeface="Fira Sans"/>
              <a:sym typeface="Fira Sans"/>
            </a:rPr>
            <a:t>COMPLEX BUILDINGS DATA"</a:t>
          </a:r>
          <a:r>
            <a:rPr lang="en-US" sz="1100">
              <a:solidFill>
                <a:srgbClr val="000000"/>
              </a:solidFill>
              <a:latin typeface="Saira SemiCondensed" panose="00000506000000000000" pitchFamily="2" charset="0"/>
              <a:ea typeface="Fira Sans"/>
              <a:cs typeface="Fira Sans"/>
              <a:sym typeface="Fira Sans"/>
            </a:rPr>
            <a:t>. </a:t>
          </a:r>
          <a:endParaRPr sz="1100">
            <a:latin typeface="Saira SemiCondensed" panose="00000506000000000000" pitchFamily="2" charset="0"/>
          </a:endParaRPr>
        </a:p>
        <a:p>
          <a:pPr marL="0" lvl="0" indent="0" algn="l" rtl="0">
            <a:spcBef>
              <a:spcPts val="0"/>
            </a:spcBef>
            <a:spcAft>
              <a:spcPts val="0"/>
            </a:spcAft>
            <a:buNone/>
          </a:pPr>
          <a:endParaRPr sz="11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100">
              <a:solidFill>
                <a:srgbClr val="000000"/>
              </a:solidFill>
              <a:latin typeface="Saira SemiCondensed" panose="00000506000000000000" pitchFamily="2" charset="0"/>
              <a:ea typeface="Fira Sans"/>
              <a:cs typeface="Fira Sans"/>
              <a:sym typeface="Fira Sans"/>
            </a:rPr>
            <a:t>The </a:t>
          </a:r>
          <a:r>
            <a:rPr lang="en-US" sz="1100" b="1">
              <a:solidFill>
                <a:srgbClr val="000000"/>
              </a:solidFill>
              <a:latin typeface="Saira SemiCondensed" panose="00000506000000000000" pitchFamily="2" charset="0"/>
              <a:ea typeface="Fira Sans"/>
              <a:cs typeface="Fira Sans"/>
              <a:sym typeface="Fira Sans"/>
            </a:rPr>
            <a:t>VLOOKUP formula</a:t>
          </a:r>
          <a:r>
            <a:rPr lang="en-US" sz="1100">
              <a:solidFill>
                <a:srgbClr val="000000"/>
              </a:solidFill>
              <a:latin typeface="Saira SemiCondensed" panose="00000506000000000000" pitchFamily="2" charset="0"/>
              <a:ea typeface="Fira Sans"/>
              <a:cs typeface="Fira Sans"/>
              <a:sym typeface="Fira Sans"/>
            </a:rPr>
            <a:t> atributes the corresponding default values of EUI to each selected building.</a:t>
          </a:r>
          <a:endParaRPr sz="11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1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100">
              <a:solidFill>
                <a:srgbClr val="000000"/>
              </a:solidFill>
              <a:latin typeface="Saira SemiCondensed" panose="00000506000000000000" pitchFamily="2" charset="0"/>
              <a:ea typeface="Fira Sans"/>
              <a:cs typeface="Fira Sans"/>
              <a:sym typeface="Fira Sans"/>
            </a:rPr>
            <a:t>The VLOOKUP formula looks like this:</a:t>
          </a:r>
          <a:endParaRPr sz="11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100">
            <a:solidFill>
              <a:srgbClr val="000000"/>
            </a:solidFill>
            <a:latin typeface="Saira SemiCondensed" panose="00000506000000000000" pitchFamily="2" charset="0"/>
            <a:ea typeface="Fira Sans"/>
            <a:cs typeface="Fira Sans"/>
            <a:sym typeface="Fira Sans"/>
          </a:endParaRPr>
        </a:p>
        <a:p>
          <a:pPr marL="0" lvl="0" indent="0" algn="ctr" rtl="0">
            <a:spcBef>
              <a:spcPts val="0"/>
            </a:spcBef>
            <a:spcAft>
              <a:spcPts val="0"/>
            </a:spcAft>
            <a:buNone/>
          </a:pPr>
          <a:br>
            <a:rPr lang="en-US" sz="1100">
              <a:solidFill>
                <a:srgbClr val="000000"/>
              </a:solidFill>
              <a:latin typeface="Saira SemiCondensed" panose="00000506000000000000" pitchFamily="2" charset="0"/>
              <a:ea typeface="Fira Sans"/>
              <a:cs typeface="Fira Sans"/>
              <a:sym typeface="Fira Sans"/>
            </a:rPr>
          </a:br>
          <a:r>
            <a:rPr lang="en-US" sz="1100" b="0">
              <a:solidFill>
                <a:srgbClr val="000000"/>
              </a:solidFill>
              <a:latin typeface="Saira SemiCondensed" panose="00000506000000000000" pitchFamily="2" charset="0"/>
              <a:ea typeface="Fira Sans"/>
              <a:cs typeface="Fira Sans"/>
              <a:sym typeface="Fira Sans"/>
            </a:rPr>
            <a:t>=VLOOKUP(</a:t>
          </a:r>
          <a:r>
            <a:rPr lang="en-US" sz="1100" b="0">
              <a:solidFill>
                <a:srgbClr val="00B050"/>
              </a:solidFill>
              <a:latin typeface="Saira SemiCondensed" panose="00000506000000000000" pitchFamily="2" charset="0"/>
              <a:ea typeface="Fira Sans"/>
              <a:cs typeface="Fira Sans"/>
              <a:sym typeface="Fira Sans"/>
            </a:rPr>
            <a:t>lookup_value</a:t>
          </a:r>
          <a:r>
            <a:rPr lang="en-US" sz="1100" b="0">
              <a:solidFill>
                <a:srgbClr val="000000"/>
              </a:solidFill>
              <a:latin typeface="Saira SemiCondensed" panose="00000506000000000000" pitchFamily="2" charset="0"/>
              <a:ea typeface="Fira Sans"/>
              <a:cs typeface="Fira Sans"/>
              <a:sym typeface="Fira Sans"/>
            </a:rPr>
            <a:t>; </a:t>
          </a:r>
          <a:r>
            <a:rPr lang="en-US" sz="1100" b="0">
              <a:solidFill>
                <a:srgbClr val="7030A0"/>
              </a:solidFill>
              <a:latin typeface="Saira SemiCondensed" panose="00000506000000000000" pitchFamily="2" charset="0"/>
              <a:ea typeface="Fira Sans"/>
              <a:cs typeface="Fira Sans"/>
              <a:sym typeface="Fira Sans"/>
            </a:rPr>
            <a:t>table_array</a:t>
          </a:r>
          <a:r>
            <a:rPr lang="en-US" sz="1100" b="0">
              <a:solidFill>
                <a:srgbClr val="000000"/>
              </a:solidFill>
              <a:latin typeface="Saira SemiCondensed" panose="00000506000000000000" pitchFamily="2" charset="0"/>
              <a:ea typeface="Fira Sans"/>
              <a:cs typeface="Fira Sans"/>
              <a:sym typeface="Fira Sans"/>
            </a:rPr>
            <a:t>; </a:t>
          </a:r>
          <a:r>
            <a:rPr lang="en-US" sz="1100" b="0">
              <a:solidFill>
                <a:srgbClr val="C00000"/>
              </a:solidFill>
              <a:latin typeface="Saira SemiCondensed" panose="00000506000000000000" pitchFamily="2" charset="0"/>
              <a:ea typeface="Fira Sans"/>
              <a:cs typeface="Fira Sans"/>
              <a:sym typeface="Fira Sans"/>
            </a:rPr>
            <a:t>col_index_num</a:t>
          </a:r>
          <a:r>
            <a:rPr lang="en-US" sz="1100" b="0">
              <a:solidFill>
                <a:srgbClr val="000000"/>
              </a:solidFill>
              <a:latin typeface="Saira SemiCondensed" panose="00000506000000000000" pitchFamily="2" charset="0"/>
              <a:ea typeface="Fira Sans"/>
              <a:cs typeface="Fira Sans"/>
              <a:sym typeface="Fira Sans"/>
            </a:rPr>
            <a:t>; </a:t>
          </a:r>
          <a:r>
            <a:rPr lang="en-US" sz="1100" b="0">
              <a:solidFill>
                <a:srgbClr val="002060"/>
              </a:solidFill>
              <a:latin typeface="Saira SemiCondensed" panose="00000506000000000000" pitchFamily="2" charset="0"/>
              <a:ea typeface="Fira Sans"/>
              <a:cs typeface="Fira Sans"/>
              <a:sym typeface="Fira Sans"/>
            </a:rPr>
            <a:t>[range_lookup]</a:t>
          </a:r>
          <a:r>
            <a:rPr lang="en-US" sz="1100" b="0">
              <a:solidFill>
                <a:srgbClr val="000000"/>
              </a:solidFill>
              <a:latin typeface="Saira SemiCondensed" panose="00000506000000000000" pitchFamily="2" charset="0"/>
              <a:ea typeface="Fira Sans"/>
              <a:cs typeface="Fira Sans"/>
              <a:sym typeface="Fira Sans"/>
            </a:rPr>
            <a:t>)</a:t>
          </a:r>
          <a:endParaRPr sz="1100">
            <a:latin typeface="Saira SemiCondensed" panose="00000506000000000000" pitchFamily="2" charset="0"/>
          </a:endParaRPr>
        </a:p>
        <a:p>
          <a:pPr marL="0" lvl="0" indent="0" algn="l" rtl="0">
            <a:spcBef>
              <a:spcPts val="0"/>
            </a:spcBef>
            <a:spcAft>
              <a:spcPts val="0"/>
            </a:spcAft>
            <a:buNone/>
          </a:pPr>
          <a:endParaRPr sz="1100" b="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1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100">
              <a:solidFill>
                <a:srgbClr val="00B050"/>
              </a:solidFill>
              <a:latin typeface="Saira SemiCondensed" panose="00000506000000000000" pitchFamily="2" charset="0"/>
              <a:ea typeface="Fira Sans"/>
              <a:cs typeface="Fira Sans"/>
              <a:sym typeface="Fira Sans"/>
            </a:rPr>
            <a:t>lookup_value</a:t>
          </a:r>
          <a:r>
            <a:rPr lang="en-US" sz="1100">
              <a:solidFill>
                <a:srgbClr val="000000"/>
              </a:solidFill>
              <a:latin typeface="Saira SemiCondensed" panose="00000506000000000000" pitchFamily="2" charset="0"/>
              <a:ea typeface="Fira Sans"/>
              <a:cs typeface="Fira Sans"/>
              <a:sym typeface="Fira Sans"/>
            </a:rPr>
            <a:t> is the range of cells contain the Land Use data.</a:t>
          </a:r>
          <a:endParaRPr sz="1100">
            <a:latin typeface="Saira SemiCondensed" panose="00000506000000000000" pitchFamily="2" charset="0"/>
          </a:endParaRPr>
        </a:p>
        <a:p>
          <a:pPr marL="0" lvl="0" indent="0" algn="l" rtl="0">
            <a:spcBef>
              <a:spcPts val="0"/>
            </a:spcBef>
            <a:spcAft>
              <a:spcPts val="0"/>
            </a:spcAft>
            <a:buNone/>
          </a:pPr>
          <a:endParaRPr sz="1100">
            <a:solidFill>
              <a:srgbClr val="7030A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100">
              <a:solidFill>
                <a:srgbClr val="7030A0"/>
              </a:solidFill>
              <a:latin typeface="Saira SemiCondensed" panose="00000506000000000000" pitchFamily="2" charset="0"/>
              <a:ea typeface="Fira Sans"/>
              <a:cs typeface="Fira Sans"/>
              <a:sym typeface="Fira Sans"/>
            </a:rPr>
            <a:t>table_array</a:t>
          </a:r>
          <a:r>
            <a:rPr lang="en-US" sz="1100">
              <a:solidFill>
                <a:srgbClr val="000000"/>
              </a:solidFill>
              <a:latin typeface="Saira SemiCondensed" panose="00000506000000000000" pitchFamily="2" charset="0"/>
              <a:ea typeface="Fira Sans"/>
              <a:cs typeface="Fira Sans"/>
              <a:sym typeface="Fira Sans"/>
            </a:rPr>
            <a:t> is the table of default values of The Energy Use Intensity (EUI) index.</a:t>
          </a:r>
          <a:endParaRPr sz="1100">
            <a:latin typeface="Saira SemiCondensed" panose="00000506000000000000" pitchFamily="2" charset="0"/>
          </a:endParaRPr>
        </a:p>
        <a:p>
          <a:pPr marL="0" lvl="0" indent="0" algn="l" rtl="0">
            <a:spcBef>
              <a:spcPts val="0"/>
            </a:spcBef>
            <a:spcAft>
              <a:spcPts val="0"/>
            </a:spcAft>
            <a:buNone/>
          </a:pPr>
          <a:endParaRPr sz="1100">
            <a:solidFill>
              <a:srgbClr val="C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100">
              <a:solidFill>
                <a:srgbClr val="C00000"/>
              </a:solidFill>
              <a:latin typeface="Saira SemiCondensed" panose="00000506000000000000" pitchFamily="2" charset="0"/>
              <a:ea typeface="Fira Sans"/>
              <a:cs typeface="Fira Sans"/>
              <a:sym typeface="Fira Sans"/>
            </a:rPr>
            <a:t>col_index_num</a:t>
          </a:r>
          <a:r>
            <a:rPr lang="en-US" sz="1100">
              <a:solidFill>
                <a:srgbClr val="000000"/>
              </a:solidFill>
              <a:latin typeface="Saira SemiCondensed" panose="00000506000000000000" pitchFamily="2" charset="0"/>
              <a:ea typeface="Fira Sans"/>
              <a:cs typeface="Fira Sans"/>
              <a:sym typeface="Fira Sans"/>
            </a:rPr>
            <a:t> defines the number of column of table_array, from which the matching value should be returned. The Average EUI is in the second (2) column of the Default values of Average energy use intensity (EUI) by land table. </a:t>
          </a:r>
          <a:endParaRPr sz="11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1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100">
              <a:solidFill>
                <a:srgbClr val="002060"/>
              </a:solidFill>
              <a:latin typeface="Saira SemiCondensed" panose="00000506000000000000" pitchFamily="2" charset="0"/>
              <a:ea typeface="Fira Sans"/>
              <a:cs typeface="Fira Sans"/>
              <a:sym typeface="Fira Sans"/>
            </a:rPr>
            <a:t>[range_lookup]</a:t>
          </a:r>
          <a:r>
            <a:rPr lang="en-US" sz="1100">
              <a:solidFill>
                <a:srgbClr val="000000"/>
              </a:solidFill>
              <a:latin typeface="Saira SemiCondensed" panose="00000506000000000000" pitchFamily="2" charset="0"/>
              <a:ea typeface="Fira Sans"/>
              <a:cs typeface="Fira Sans"/>
              <a:sym typeface="Fira Sans"/>
            </a:rPr>
            <a:t> seeks "TRUE" to find the closest match in the first column, and "FALSE" to find an exact match. </a:t>
          </a:r>
          <a:endParaRPr sz="11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100" b="0" i="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100" b="0" i="0">
              <a:solidFill>
                <a:srgbClr val="000000"/>
              </a:solidFill>
              <a:latin typeface="Saira SemiCondensed" panose="00000506000000000000" pitchFamily="2" charset="0"/>
              <a:ea typeface="Fira Sans"/>
              <a:cs typeface="Fira Sans"/>
              <a:sym typeface="Fira Sans"/>
            </a:rPr>
            <a:t>Performing  VLOOKUP the formula returns the table of information on Average energy use intensity (EUI) (kWh/m2 year) </a:t>
          </a:r>
          <a:r>
            <a:rPr lang="en-US" sz="1100">
              <a:solidFill>
                <a:srgbClr val="000000"/>
              </a:solidFill>
              <a:latin typeface="Saira SemiCondensed" panose="00000506000000000000" pitchFamily="2" charset="0"/>
              <a:ea typeface="Fira Sans"/>
              <a:cs typeface="Fira Sans"/>
              <a:sym typeface="Fira Sans"/>
            </a:rPr>
            <a:t>for the selected range of Simple Buildings and Complex Buildings. </a:t>
          </a:r>
          <a:endParaRPr sz="1100">
            <a:latin typeface="Saira SemiCondensed" panose="00000506000000000000" pitchFamily="2" charset="0"/>
          </a:endParaRPr>
        </a:p>
        <a:p>
          <a:pPr marL="0" lvl="0" indent="0" algn="l" rtl="0">
            <a:spcBef>
              <a:spcPts val="0"/>
            </a:spcBef>
            <a:spcAft>
              <a:spcPts val="0"/>
            </a:spcAft>
            <a:buNone/>
          </a:pPr>
          <a:endParaRPr sz="1050">
            <a:solidFill>
              <a:srgbClr val="000000"/>
            </a:solidFill>
            <a:latin typeface="Fira Sans"/>
            <a:ea typeface="Fira Sans"/>
            <a:cs typeface="Fira Sans"/>
            <a:sym typeface="Fira Sans"/>
          </a:endParaRPr>
        </a:p>
        <a:p>
          <a:pPr marL="0" lvl="0" indent="0" algn="l" rtl="0">
            <a:spcBef>
              <a:spcPts val="0"/>
            </a:spcBef>
            <a:spcAft>
              <a:spcPts val="0"/>
            </a:spcAft>
            <a:buNone/>
          </a:pPr>
          <a:endParaRPr sz="1050">
            <a:solidFill>
              <a:srgbClr val="000000"/>
            </a:solidFill>
            <a:latin typeface="Fira Sans"/>
            <a:ea typeface="Fira Sans"/>
            <a:cs typeface="Fira Sans"/>
            <a:sym typeface="Fira Sans"/>
          </a:endParaRPr>
        </a:p>
        <a:p>
          <a:pPr marL="0" lvl="0" indent="0" algn="l" rtl="0">
            <a:spcBef>
              <a:spcPts val="0"/>
            </a:spcBef>
            <a:spcAft>
              <a:spcPts val="0"/>
            </a:spcAft>
            <a:buNone/>
          </a:pPr>
          <a:endParaRPr sz="1050">
            <a:solidFill>
              <a:srgbClr val="000000"/>
            </a:solidFill>
            <a:latin typeface="Fira Sans"/>
            <a:ea typeface="Fira Sans"/>
            <a:cs typeface="Fira Sans"/>
            <a:sym typeface="Fira Sans"/>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333375</xdr:colOff>
      <xdr:row>4</xdr:row>
      <xdr:rowOff>142874</xdr:rowOff>
    </xdr:from>
    <xdr:ext cx="5591175" cy="4451985"/>
    <xdr:sp macro="" textlink="">
      <xdr:nvSpPr>
        <xdr:cNvPr id="3" name="Shape 3">
          <a:extLst>
            <a:ext uri="{FF2B5EF4-FFF2-40B4-BE49-F238E27FC236}">
              <a16:creationId xmlns:a16="http://schemas.microsoft.com/office/drawing/2014/main" id="{00000000-0008-0000-0100-000003000000}"/>
            </a:ext>
          </a:extLst>
        </xdr:cNvPr>
        <xdr:cNvSpPr/>
      </xdr:nvSpPr>
      <xdr:spPr>
        <a:xfrm>
          <a:off x="4364355" y="996314"/>
          <a:ext cx="5591175" cy="4451985"/>
        </a:xfrm>
        <a:prstGeom prst="rect">
          <a:avLst/>
        </a:prstGeom>
        <a:solidFill>
          <a:srgbClr val="DAE5F1"/>
        </a:solidFill>
        <a:ln>
          <a:noFill/>
        </a:ln>
      </xdr:spPr>
      <xdr:txBody>
        <a:bodyPr spcFirstLastPara="1" wrap="square" lIns="180000" tIns="180000" rIns="180000" bIns="180000" anchor="t" anchorCtr="0">
          <a:noAutofit/>
        </a:bodyPr>
        <a:lstStyle/>
        <a:p>
          <a:pPr marL="0" lvl="0" indent="0" algn="ctr" rtl="0">
            <a:spcBef>
              <a:spcPts val="0"/>
            </a:spcBef>
            <a:spcAft>
              <a:spcPts val="0"/>
            </a:spcAft>
            <a:buNone/>
          </a:pPr>
          <a:r>
            <a:rPr lang="en-US" sz="1200" b="1">
              <a:solidFill>
                <a:srgbClr val="000000"/>
              </a:solidFill>
              <a:latin typeface="Saira SemiCondensed" panose="00000506000000000000" pitchFamily="2" charset="0"/>
              <a:ea typeface="Fira Sans"/>
              <a:cs typeface="Fira Sans"/>
              <a:sym typeface="Fira Sans"/>
            </a:rPr>
            <a:t>MIN &amp; MAX</a:t>
          </a:r>
          <a:endParaRPr sz="1200">
            <a:latin typeface="Saira SemiCondensed" panose="00000506000000000000" pitchFamily="2" charset="0"/>
          </a:endParaRPr>
        </a:p>
        <a:p>
          <a:pPr marL="0" lvl="0" indent="0" algn="ctr" rtl="0">
            <a:spcBef>
              <a:spcPts val="0"/>
            </a:spcBef>
            <a:spcAft>
              <a:spcPts val="0"/>
            </a:spcAft>
            <a:buNone/>
          </a:pPr>
          <a:endParaRPr sz="1500" b="1">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b="0">
              <a:solidFill>
                <a:srgbClr val="000000"/>
              </a:solidFill>
              <a:latin typeface="Saira SemiCondensed" panose="00000506000000000000" pitchFamily="2" charset="0"/>
              <a:ea typeface="Fira Sans"/>
              <a:cs typeface="Fira Sans"/>
              <a:sym typeface="Fira Sans"/>
            </a:rPr>
            <a:t>Finding the smallest/largest city block or smallest/largest building floor area of the urban design project. </a:t>
          </a:r>
          <a:endParaRPr sz="1000">
            <a:latin typeface="Saira SemiCondensed" panose="00000506000000000000" pitchFamily="2" charset="0"/>
          </a:endParaRPr>
        </a:p>
        <a:p>
          <a:pPr marL="0" lvl="0" indent="0" algn="l" rtl="0">
            <a:spcBef>
              <a:spcPts val="0"/>
            </a:spcBef>
            <a:spcAft>
              <a:spcPts val="0"/>
            </a:spcAft>
            <a:buNone/>
          </a:pPr>
          <a:br>
            <a:rPr lang="en-US" sz="1000" b="0">
              <a:solidFill>
                <a:srgbClr val="000000"/>
              </a:solidFill>
              <a:latin typeface="Saira SemiCondensed" panose="00000506000000000000" pitchFamily="2" charset="0"/>
              <a:ea typeface="Fira Sans"/>
              <a:cs typeface="Fira Sans"/>
              <a:sym typeface="Fira Sans"/>
            </a:rPr>
          </a:br>
          <a:r>
            <a:rPr lang="en-US" sz="1000" b="0">
              <a:solidFill>
                <a:srgbClr val="000000"/>
              </a:solidFill>
              <a:latin typeface="Saira SemiCondensed" panose="00000506000000000000" pitchFamily="2" charset="0"/>
              <a:ea typeface="Fira Sans"/>
              <a:cs typeface="Fira Sans"/>
              <a:sym typeface="Fira Sans"/>
            </a:rPr>
            <a:t>Enter the formula:</a:t>
          </a:r>
          <a:endParaRPr sz="1000">
            <a:solidFill>
              <a:srgbClr val="000000"/>
            </a:solidFill>
            <a:latin typeface="Saira SemiCondensed" panose="00000506000000000000" pitchFamily="2" charset="0"/>
            <a:ea typeface="Fira Sans"/>
            <a:cs typeface="Fira Sans"/>
            <a:sym typeface="Fira Sans"/>
          </a:endParaRPr>
        </a:p>
        <a:p>
          <a:pPr marL="0" lvl="0" indent="0" algn="ctr" rtl="0">
            <a:spcBef>
              <a:spcPts val="0"/>
            </a:spcBef>
            <a:spcAft>
              <a:spcPts val="0"/>
            </a:spcAft>
            <a:buNone/>
          </a:pPr>
          <a:r>
            <a:rPr lang="en-US" sz="1000">
              <a:solidFill>
                <a:srgbClr val="000000"/>
              </a:solidFill>
              <a:latin typeface="Saira SemiCondensed" panose="00000506000000000000" pitchFamily="2" charset="0"/>
              <a:ea typeface="Fira Sans"/>
              <a:cs typeface="Fira Sans"/>
              <a:sym typeface="Fira Sans"/>
            </a:rPr>
            <a:t> =MIN(</a:t>
          </a:r>
          <a:r>
            <a:rPr lang="en-US" sz="1000">
              <a:solidFill>
                <a:srgbClr val="FF0000"/>
              </a:solidFill>
              <a:latin typeface="Saira SemiCondensed" panose="00000506000000000000" pitchFamily="2" charset="0"/>
              <a:ea typeface="Fira Sans"/>
              <a:cs typeface="Fira Sans"/>
              <a:sym typeface="Fira Sans"/>
            </a:rPr>
            <a:t>value1</a:t>
          </a:r>
          <a:r>
            <a:rPr lang="en-US" sz="1000">
              <a:solidFill>
                <a:srgbClr val="000000"/>
              </a:solidFill>
              <a:latin typeface="Saira SemiCondensed" panose="00000506000000000000" pitchFamily="2" charset="0"/>
              <a:ea typeface="Fira Sans"/>
              <a:cs typeface="Fira Sans"/>
              <a:sym typeface="Fira Sans"/>
            </a:rPr>
            <a:t>:</a:t>
          </a:r>
          <a:r>
            <a:rPr lang="en-US" sz="1000">
              <a:solidFill>
                <a:srgbClr val="0070C0"/>
              </a:solidFill>
              <a:latin typeface="Saira SemiCondensed" panose="00000506000000000000" pitchFamily="2" charset="0"/>
              <a:ea typeface="Fira Sans"/>
              <a:cs typeface="Fira Sans"/>
              <a:sym typeface="Fira Sans"/>
            </a:rPr>
            <a:t>[value2]</a:t>
          </a:r>
          <a:r>
            <a:rPr lang="en-US" sz="1000">
              <a:solidFill>
                <a:srgbClr val="000000"/>
              </a:solidFill>
              <a:latin typeface="Saira SemiCondensed" panose="00000506000000000000" pitchFamily="2" charset="0"/>
              <a:ea typeface="Fira Sans"/>
              <a:cs typeface="Fira Sans"/>
              <a:sym typeface="Fira Sans"/>
            </a:rPr>
            <a:t>;</a:t>
          </a:r>
          <a:r>
            <a:rPr lang="en-US" sz="1000">
              <a:solidFill>
                <a:srgbClr val="0070C0"/>
              </a:solidFill>
              <a:latin typeface="Saira SemiCondensed" panose="00000506000000000000" pitchFamily="2" charset="0"/>
              <a:ea typeface="Fira Sans"/>
              <a:cs typeface="Fira Sans"/>
              <a:sym typeface="Fira Sans"/>
            </a:rPr>
            <a:t> </a:t>
          </a:r>
          <a:r>
            <a:rPr lang="en-US" sz="1000">
              <a:solidFill>
                <a:srgbClr val="000000"/>
              </a:solidFill>
              <a:latin typeface="Saira SemiCondensed" panose="00000506000000000000" pitchFamily="2" charset="0"/>
              <a:ea typeface="Fira Sans"/>
              <a:cs typeface="Fira Sans"/>
              <a:sym typeface="Fira Sans"/>
            </a:rPr>
            <a:t>...) </a:t>
          </a:r>
          <a:endParaRPr sz="1000">
            <a:latin typeface="Saira SemiCondensed" panose="00000506000000000000" pitchFamily="2" charset="0"/>
          </a:endParaRPr>
        </a:p>
        <a:p>
          <a:pPr marL="0" lvl="0" indent="0" algn="ctr"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ctr" rtl="0">
            <a:spcBef>
              <a:spcPts val="0"/>
            </a:spcBef>
            <a:spcAft>
              <a:spcPts val="0"/>
            </a:spcAft>
            <a:buNone/>
          </a:pPr>
          <a:r>
            <a:rPr lang="en-US" sz="1000">
              <a:solidFill>
                <a:srgbClr val="000000"/>
              </a:solidFill>
              <a:latin typeface="Saira SemiCondensed" panose="00000506000000000000" pitchFamily="2" charset="0"/>
              <a:ea typeface="Fira Sans"/>
              <a:cs typeface="Fira Sans"/>
              <a:sym typeface="Fira Sans"/>
            </a:rPr>
            <a:t>Example: </a:t>
          </a: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a:solidFill>
                <a:srgbClr val="000000"/>
              </a:solidFill>
              <a:latin typeface="Saira SemiCondensed" panose="00000506000000000000" pitchFamily="2" charset="0"/>
              <a:ea typeface="Fira Sans"/>
              <a:cs typeface="Fira Sans"/>
              <a:sym typeface="Fira Sans"/>
            </a:rPr>
            <a:t>For the values (</a:t>
          </a:r>
          <a:r>
            <a:rPr lang="en-US" sz="1000">
              <a:solidFill>
                <a:srgbClr val="FF0000"/>
              </a:solidFill>
              <a:latin typeface="Saira SemiCondensed" panose="00000506000000000000" pitchFamily="2" charset="0"/>
              <a:ea typeface="Fira Sans"/>
              <a:cs typeface="Fira Sans"/>
              <a:sym typeface="Fira Sans"/>
            </a:rPr>
            <a:t>value1</a:t>
          </a:r>
          <a:r>
            <a:rPr lang="en-US" sz="1000">
              <a:solidFill>
                <a:srgbClr val="000000"/>
              </a:solidFill>
              <a:latin typeface="Saira SemiCondensed" panose="00000506000000000000" pitchFamily="2" charset="0"/>
              <a:ea typeface="Fira Sans"/>
              <a:cs typeface="Fira Sans"/>
              <a:sym typeface="Fira Sans"/>
            </a:rPr>
            <a:t>:</a:t>
          </a:r>
          <a:r>
            <a:rPr lang="en-US" sz="1000">
              <a:solidFill>
                <a:srgbClr val="0070C0"/>
              </a:solidFill>
              <a:latin typeface="Saira SemiCondensed" panose="00000506000000000000" pitchFamily="2" charset="0"/>
              <a:ea typeface="Fira Sans"/>
              <a:cs typeface="Fira Sans"/>
              <a:sym typeface="Fira Sans"/>
            </a:rPr>
            <a:t>[value2]</a:t>
          </a:r>
          <a:r>
            <a:rPr lang="en-US" sz="1000">
              <a:solidFill>
                <a:srgbClr val="000000"/>
              </a:solidFill>
              <a:latin typeface="Saira SemiCondensed" panose="00000506000000000000" pitchFamily="2" charset="0"/>
              <a:ea typeface="Fira Sans"/>
              <a:cs typeface="Fira Sans"/>
              <a:sym typeface="Fira Sans"/>
            </a:rPr>
            <a:t>;</a:t>
          </a:r>
          <a:r>
            <a:rPr lang="en-US" sz="1000">
              <a:solidFill>
                <a:srgbClr val="0070C0"/>
              </a:solidFill>
              <a:latin typeface="Saira SemiCondensed" panose="00000506000000000000" pitchFamily="2" charset="0"/>
              <a:ea typeface="Fira Sans"/>
              <a:cs typeface="Fira Sans"/>
              <a:sym typeface="Fira Sans"/>
            </a:rPr>
            <a:t> </a:t>
          </a:r>
          <a:r>
            <a:rPr lang="en-US" sz="1000">
              <a:solidFill>
                <a:srgbClr val="000000"/>
              </a:solidFill>
              <a:latin typeface="Saira SemiCondensed" panose="00000506000000000000" pitchFamily="2" charset="0"/>
              <a:ea typeface="Fira Sans"/>
              <a:cs typeface="Fira Sans"/>
              <a:sym typeface="Fira Sans"/>
            </a:rPr>
            <a:t>...) select the range of cells that contain the data on </a:t>
          </a:r>
          <a:r>
            <a:rPr lang="en-US" sz="1000" i="0">
              <a:solidFill>
                <a:srgbClr val="000000"/>
              </a:solidFill>
              <a:latin typeface="Saira SemiCondensed" panose="00000506000000000000" pitchFamily="2" charset="0"/>
              <a:ea typeface="Fira Sans"/>
              <a:cs typeface="Fira Sans"/>
              <a:sym typeface="Fira Sans"/>
            </a:rPr>
            <a:t>City Block</a:t>
          </a:r>
          <a:r>
            <a:rPr lang="en-US" sz="1000" i="1">
              <a:solidFill>
                <a:srgbClr val="000000"/>
              </a:solidFill>
              <a:latin typeface="Saira SemiCondensed" panose="00000506000000000000" pitchFamily="2" charset="0"/>
              <a:ea typeface="Fira Sans"/>
              <a:cs typeface="Fira Sans"/>
              <a:sym typeface="Fira Sans"/>
            </a:rPr>
            <a:t> </a:t>
          </a:r>
          <a:r>
            <a:rPr lang="sl-SI" sz="1000" i="1">
              <a:solidFill>
                <a:srgbClr val="000000"/>
              </a:solidFill>
              <a:latin typeface="Saira SemiCondensed" panose="00000506000000000000" pitchFamily="2" charset="0"/>
              <a:ea typeface="Fira Sans"/>
              <a:cs typeface="Fira Sans"/>
              <a:sym typeface="Fira Sans"/>
            </a:rPr>
            <a:t>Plot </a:t>
          </a:r>
          <a:r>
            <a:rPr lang="en-US" sz="1000" i="1">
              <a:solidFill>
                <a:srgbClr val="000000"/>
              </a:solidFill>
              <a:latin typeface="Saira SemiCondensed" panose="00000506000000000000" pitchFamily="2" charset="0"/>
              <a:ea typeface="Fira Sans"/>
              <a:cs typeface="Fira Sans"/>
              <a:sym typeface="Fira Sans"/>
            </a:rPr>
            <a:t>Area (m²)</a:t>
          </a:r>
          <a:r>
            <a:rPr lang="en-US" sz="1000" i="0">
              <a:solidFill>
                <a:srgbClr val="000000"/>
              </a:solidFill>
              <a:latin typeface="Saira SemiCondensed" panose="00000506000000000000" pitchFamily="2" charset="0"/>
              <a:ea typeface="Fira Sans"/>
              <a:cs typeface="Fira Sans"/>
              <a:sym typeface="Fira Sans"/>
            </a:rPr>
            <a:t>, in</a:t>
          </a:r>
          <a:r>
            <a:rPr lang="en-US" sz="1000">
              <a:solidFill>
                <a:srgbClr val="000000"/>
              </a:solidFill>
              <a:latin typeface="Saira SemiCondensed" panose="00000506000000000000" pitchFamily="2" charset="0"/>
              <a:ea typeface="Fira Sans"/>
              <a:cs typeface="Fira Sans"/>
              <a:sym typeface="Fira Sans"/>
            </a:rPr>
            <a:t> </a:t>
          </a:r>
          <a:r>
            <a:rPr lang="en-US" sz="1000" i="1">
              <a:solidFill>
                <a:srgbClr val="000000"/>
              </a:solidFill>
              <a:latin typeface="Saira SemiCondensed" panose="00000506000000000000" pitchFamily="2" charset="0"/>
              <a:ea typeface="Fira Sans"/>
              <a:cs typeface="Fira Sans"/>
              <a:sym typeface="Fira Sans"/>
            </a:rPr>
            <a:t>Modelur Live Data</a:t>
          </a:r>
          <a:r>
            <a:rPr lang="en-US" sz="1000">
              <a:solidFill>
                <a:srgbClr val="000000"/>
              </a:solidFill>
              <a:latin typeface="Saira SemiCondensed" panose="00000506000000000000" pitchFamily="2" charset="0"/>
              <a:ea typeface="Fira Sans"/>
              <a:cs typeface="Fira Sans"/>
              <a:sym typeface="Fira Sans"/>
            </a:rPr>
            <a:t> worksheet.</a:t>
          </a:r>
          <a:endParaRPr sz="1000">
            <a:latin typeface="Saira SemiCondensed" panose="00000506000000000000" pitchFamily="2" charset="0"/>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a:solidFill>
                <a:srgbClr val="000000"/>
              </a:solidFill>
              <a:latin typeface="Saira SemiCondensed" panose="00000506000000000000" pitchFamily="2" charset="0"/>
              <a:ea typeface="Fira Sans"/>
              <a:cs typeface="Fira Sans"/>
              <a:sym typeface="Fira Sans"/>
            </a:rPr>
            <a:t>2.) Finding the largest City Block on the development site, using the MAX formula:</a:t>
          </a:r>
          <a:endParaRPr sz="1000">
            <a:latin typeface="Saira SemiCondensed" panose="00000506000000000000" pitchFamily="2" charset="0"/>
          </a:endParaRPr>
        </a:p>
        <a:p>
          <a:pPr marL="0" lvl="0" indent="0" algn="l" rtl="0">
            <a:spcBef>
              <a:spcPts val="0"/>
            </a:spcBef>
            <a:spcAft>
              <a:spcPts val="0"/>
            </a:spcAft>
            <a:buNone/>
          </a:pPr>
          <a:r>
            <a:rPr lang="en-US" sz="1000">
              <a:solidFill>
                <a:srgbClr val="000000"/>
              </a:solidFill>
              <a:latin typeface="Saira SemiCondensed" panose="00000506000000000000" pitchFamily="2" charset="0"/>
              <a:ea typeface="Fira Sans"/>
              <a:cs typeface="Fira Sans"/>
              <a:sym typeface="Fira Sans"/>
            </a:rPr>
            <a:t> </a:t>
          </a:r>
          <a:endParaRPr sz="1000">
            <a:latin typeface="Saira SemiCondensed" panose="00000506000000000000" pitchFamily="2" charset="0"/>
          </a:endParaRPr>
        </a:p>
        <a:p>
          <a:pPr marL="0" lvl="0" indent="0" algn="ctr" rtl="0">
            <a:spcBef>
              <a:spcPts val="0"/>
            </a:spcBef>
            <a:spcAft>
              <a:spcPts val="0"/>
            </a:spcAft>
            <a:buNone/>
          </a:pPr>
          <a:r>
            <a:rPr lang="en-US" sz="1000">
              <a:solidFill>
                <a:srgbClr val="000000"/>
              </a:solidFill>
              <a:latin typeface="Saira SemiCondensed" panose="00000506000000000000" pitchFamily="2" charset="0"/>
              <a:ea typeface="Fira Sans"/>
              <a:cs typeface="Fira Sans"/>
              <a:sym typeface="Fira Sans"/>
            </a:rPr>
            <a:t>=MAX(</a:t>
          </a:r>
          <a:r>
            <a:rPr lang="en-US" sz="1000">
              <a:solidFill>
                <a:srgbClr val="FF0000"/>
              </a:solidFill>
              <a:latin typeface="Saira SemiCondensed" panose="00000506000000000000" pitchFamily="2" charset="0"/>
              <a:ea typeface="Fira Sans"/>
              <a:cs typeface="Fira Sans"/>
              <a:sym typeface="Fira Sans"/>
            </a:rPr>
            <a:t>value1</a:t>
          </a:r>
          <a:r>
            <a:rPr lang="en-US" sz="1000">
              <a:solidFill>
                <a:srgbClr val="000000"/>
              </a:solidFill>
              <a:latin typeface="Saira SemiCondensed" panose="00000506000000000000" pitchFamily="2" charset="0"/>
              <a:ea typeface="Fira Sans"/>
              <a:cs typeface="Fira Sans"/>
              <a:sym typeface="Fira Sans"/>
            </a:rPr>
            <a:t>:</a:t>
          </a:r>
          <a:r>
            <a:rPr lang="en-US" sz="1000">
              <a:solidFill>
                <a:srgbClr val="0070C0"/>
              </a:solidFill>
              <a:latin typeface="Saira SemiCondensed" panose="00000506000000000000" pitchFamily="2" charset="0"/>
              <a:ea typeface="Fira Sans"/>
              <a:cs typeface="Fira Sans"/>
              <a:sym typeface="Fira Sans"/>
            </a:rPr>
            <a:t>[value2]</a:t>
          </a:r>
          <a:r>
            <a:rPr lang="en-US" sz="1000">
              <a:solidFill>
                <a:srgbClr val="000000"/>
              </a:solidFill>
              <a:latin typeface="Saira SemiCondensed" panose="00000506000000000000" pitchFamily="2" charset="0"/>
              <a:ea typeface="Fira Sans"/>
              <a:cs typeface="Fira Sans"/>
              <a:sym typeface="Fira Sans"/>
            </a:rPr>
            <a:t>;</a:t>
          </a:r>
          <a:r>
            <a:rPr lang="en-US" sz="1000">
              <a:solidFill>
                <a:srgbClr val="0070C0"/>
              </a:solidFill>
              <a:latin typeface="Saira SemiCondensed" panose="00000506000000000000" pitchFamily="2" charset="0"/>
              <a:ea typeface="Fira Sans"/>
              <a:cs typeface="Fira Sans"/>
              <a:sym typeface="Fira Sans"/>
            </a:rPr>
            <a:t> </a:t>
          </a:r>
          <a:r>
            <a:rPr lang="en-US" sz="1000">
              <a:solidFill>
                <a:srgbClr val="000000"/>
              </a:solidFill>
              <a:latin typeface="Saira SemiCondensed" panose="00000506000000000000" pitchFamily="2" charset="0"/>
              <a:ea typeface="Fira Sans"/>
              <a:cs typeface="Fira Sans"/>
              <a:sym typeface="Fira Sans"/>
            </a:rPr>
            <a:t>...)</a:t>
          </a:r>
          <a:endParaRPr sz="1000">
            <a:latin typeface="Saira SemiCondensed" panose="00000506000000000000" pitchFamily="2" charset="0"/>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a:solidFill>
                <a:srgbClr val="000000"/>
              </a:solidFill>
              <a:latin typeface="Saira SemiCondensed" panose="00000506000000000000" pitchFamily="2" charset="0"/>
              <a:ea typeface="Fira Sans"/>
              <a:cs typeface="Fira Sans"/>
              <a:sym typeface="Fira Sans"/>
            </a:rPr>
            <a:t>For the values (</a:t>
          </a:r>
          <a:r>
            <a:rPr lang="en-US" sz="1000">
              <a:solidFill>
                <a:srgbClr val="FF0000"/>
              </a:solidFill>
              <a:latin typeface="Saira SemiCondensed" panose="00000506000000000000" pitchFamily="2" charset="0"/>
              <a:ea typeface="Fira Sans"/>
              <a:cs typeface="Fira Sans"/>
              <a:sym typeface="Fira Sans"/>
            </a:rPr>
            <a:t>value1</a:t>
          </a:r>
          <a:r>
            <a:rPr lang="en-US" sz="1000">
              <a:solidFill>
                <a:srgbClr val="000000"/>
              </a:solidFill>
              <a:latin typeface="Saira SemiCondensed" panose="00000506000000000000" pitchFamily="2" charset="0"/>
              <a:ea typeface="Fira Sans"/>
              <a:cs typeface="Fira Sans"/>
              <a:sym typeface="Fira Sans"/>
            </a:rPr>
            <a:t>:</a:t>
          </a:r>
          <a:r>
            <a:rPr lang="en-US" sz="1000">
              <a:solidFill>
                <a:srgbClr val="0070C0"/>
              </a:solidFill>
              <a:latin typeface="Saira SemiCondensed" panose="00000506000000000000" pitchFamily="2" charset="0"/>
              <a:ea typeface="Fira Sans"/>
              <a:cs typeface="Fira Sans"/>
              <a:sym typeface="Fira Sans"/>
            </a:rPr>
            <a:t>[value2]</a:t>
          </a:r>
          <a:r>
            <a:rPr lang="en-US" sz="1000">
              <a:solidFill>
                <a:srgbClr val="000000"/>
              </a:solidFill>
              <a:latin typeface="Saira SemiCondensed" panose="00000506000000000000" pitchFamily="2" charset="0"/>
              <a:ea typeface="Fira Sans"/>
              <a:cs typeface="Fira Sans"/>
              <a:sym typeface="Fira Sans"/>
            </a:rPr>
            <a:t>;</a:t>
          </a:r>
          <a:r>
            <a:rPr lang="en-US" sz="1000">
              <a:solidFill>
                <a:srgbClr val="0070C0"/>
              </a:solidFill>
              <a:latin typeface="Saira SemiCondensed" panose="00000506000000000000" pitchFamily="2" charset="0"/>
              <a:ea typeface="Fira Sans"/>
              <a:cs typeface="Fira Sans"/>
              <a:sym typeface="Fira Sans"/>
            </a:rPr>
            <a:t> </a:t>
          </a:r>
          <a:r>
            <a:rPr lang="en-US" sz="1000">
              <a:solidFill>
                <a:srgbClr val="000000"/>
              </a:solidFill>
              <a:latin typeface="Saira SemiCondensed" panose="00000506000000000000" pitchFamily="2" charset="0"/>
              <a:ea typeface="Fira Sans"/>
              <a:cs typeface="Fira Sans"/>
              <a:sym typeface="Fira Sans"/>
            </a:rPr>
            <a:t>...) select the range of cells that contain the data on </a:t>
          </a:r>
          <a:r>
            <a:rPr lang="en-US" sz="1000" i="0">
              <a:effectLst/>
              <a:latin typeface="Saira SemiCondensed" panose="00000506000000000000" pitchFamily="2" charset="0"/>
              <a:ea typeface="+mn-ea"/>
              <a:cs typeface="+mn-cs"/>
            </a:rPr>
            <a:t>City Block</a:t>
          </a:r>
          <a:r>
            <a:rPr lang="en-US" sz="1000" i="1">
              <a:effectLst/>
              <a:latin typeface="Saira SemiCondensed" panose="00000506000000000000" pitchFamily="2" charset="0"/>
              <a:ea typeface="+mn-ea"/>
              <a:cs typeface="+mn-cs"/>
            </a:rPr>
            <a:t> </a:t>
          </a:r>
          <a:r>
            <a:rPr lang="sl-SI" sz="1000" i="1">
              <a:effectLst/>
              <a:latin typeface="Saira SemiCondensed" panose="00000506000000000000" pitchFamily="2" charset="0"/>
              <a:ea typeface="+mn-ea"/>
              <a:cs typeface="+mn-cs"/>
            </a:rPr>
            <a:t>Plot </a:t>
          </a:r>
          <a:r>
            <a:rPr lang="en-US" sz="1000" i="1">
              <a:effectLst/>
              <a:latin typeface="Saira SemiCondensed" panose="00000506000000000000" pitchFamily="2" charset="0"/>
              <a:ea typeface="+mn-ea"/>
              <a:cs typeface="+mn-cs"/>
            </a:rPr>
            <a:t>Area (m²)</a:t>
          </a:r>
          <a:r>
            <a:rPr lang="en-US" sz="1000">
              <a:solidFill>
                <a:srgbClr val="000000"/>
              </a:solidFill>
              <a:latin typeface="Saira SemiCondensed" panose="00000506000000000000" pitchFamily="2" charset="0"/>
              <a:ea typeface="Fira Sans"/>
              <a:cs typeface="Fira Sans"/>
              <a:sym typeface="Fira Sans"/>
            </a:rPr>
            <a:t>, in </a:t>
          </a:r>
          <a:r>
            <a:rPr lang="en-US" sz="1000" i="1">
              <a:solidFill>
                <a:srgbClr val="000000"/>
              </a:solidFill>
              <a:latin typeface="Saira SemiCondensed" panose="00000506000000000000" pitchFamily="2" charset="0"/>
              <a:ea typeface="Fira Sans"/>
              <a:cs typeface="Fira Sans"/>
              <a:sym typeface="Fira Sans"/>
            </a:rPr>
            <a:t>Modelur Live Data </a:t>
          </a:r>
          <a:r>
            <a:rPr lang="en-US" sz="1000">
              <a:solidFill>
                <a:srgbClr val="000000"/>
              </a:solidFill>
              <a:latin typeface="Saira SemiCondensed" panose="00000506000000000000" pitchFamily="2" charset="0"/>
              <a:ea typeface="Fira Sans"/>
              <a:cs typeface="Fira Sans"/>
              <a:sym typeface="Fira Sans"/>
            </a:rPr>
            <a:t>worksheet.</a:t>
          </a:r>
          <a:endParaRPr sz="1000">
            <a:latin typeface="Saira SemiCondensed" panose="00000506000000000000" pitchFamily="2" charset="0"/>
          </a:endParaRPr>
        </a:p>
        <a:p>
          <a:pPr marL="0" lvl="0" indent="0" algn="ctr" rtl="0">
            <a:spcBef>
              <a:spcPts val="0"/>
            </a:spcBef>
            <a:spcAft>
              <a:spcPts val="0"/>
            </a:spcAft>
            <a:buNone/>
          </a:pPr>
          <a:endParaRPr sz="1150">
            <a:solidFill>
              <a:srgbClr val="000000"/>
            </a:solidFill>
            <a:latin typeface="Fira Sans"/>
            <a:ea typeface="Fira Sans"/>
            <a:cs typeface="Fira Sans"/>
            <a:sym typeface="Fira Sans"/>
          </a:endParaRPr>
        </a:p>
        <a:p>
          <a:pPr marL="0" lvl="0" indent="0" algn="l" rtl="0">
            <a:spcBef>
              <a:spcPts val="0"/>
            </a:spcBef>
            <a:spcAft>
              <a:spcPts val="0"/>
            </a:spcAft>
            <a:buNone/>
          </a:pPr>
          <a:endParaRPr sz="1050">
            <a:solidFill>
              <a:srgbClr val="000000"/>
            </a:solidFill>
            <a:latin typeface="Fira Sans"/>
            <a:ea typeface="Fira Sans"/>
            <a:cs typeface="Fira Sans"/>
            <a:sym typeface="Fira Sans"/>
          </a:endParaRPr>
        </a:p>
        <a:p>
          <a:pPr marL="0" lvl="0" indent="0" algn="l" rtl="0">
            <a:spcBef>
              <a:spcPts val="0"/>
            </a:spcBef>
            <a:spcAft>
              <a:spcPts val="0"/>
            </a:spcAft>
            <a:buNone/>
          </a:pPr>
          <a:endParaRPr sz="1500">
            <a:solidFill>
              <a:srgbClr val="000000"/>
            </a:solidFill>
            <a:latin typeface="Fira Sans"/>
            <a:ea typeface="Fira Sans"/>
            <a:cs typeface="Fira Sans"/>
            <a:sym typeface="Fira Sans"/>
          </a:endParaRPr>
        </a:p>
        <a:p>
          <a:pPr marL="0" lvl="0" indent="0" algn="l" rtl="0">
            <a:spcBef>
              <a:spcPts val="0"/>
            </a:spcBef>
            <a:spcAft>
              <a:spcPts val="0"/>
            </a:spcAft>
            <a:buNone/>
          </a:pPr>
          <a:endParaRPr sz="1000">
            <a:solidFill>
              <a:srgbClr val="000000"/>
            </a:solidFill>
            <a:latin typeface="Fira Sans"/>
            <a:ea typeface="Fira Sans"/>
            <a:cs typeface="Fira Sans"/>
            <a:sym typeface="Fira Sans"/>
          </a:endParaRPr>
        </a:p>
      </xdr:txBody>
    </xdr:sp>
    <xdr:clientData fLocksWithSheet="0"/>
  </xdr:oneCellAnchor>
  <xdr:oneCellAnchor>
    <xdr:from>
      <xdr:col>11</xdr:col>
      <xdr:colOff>575310</xdr:colOff>
      <xdr:row>4</xdr:row>
      <xdr:rowOff>196215</xdr:rowOff>
    </xdr:from>
    <xdr:ext cx="3288030" cy="3581400"/>
    <xdr:sp macro="" textlink="">
      <xdr:nvSpPr>
        <xdr:cNvPr id="4" name="Shape 4">
          <a:extLst>
            <a:ext uri="{FF2B5EF4-FFF2-40B4-BE49-F238E27FC236}">
              <a16:creationId xmlns:a16="http://schemas.microsoft.com/office/drawing/2014/main" id="{00000000-0008-0000-0100-000004000000}"/>
            </a:ext>
          </a:extLst>
        </xdr:cNvPr>
        <xdr:cNvSpPr/>
      </xdr:nvSpPr>
      <xdr:spPr>
        <a:xfrm>
          <a:off x="10092690" y="1049655"/>
          <a:ext cx="3288030" cy="3581400"/>
        </a:xfrm>
        <a:prstGeom prst="rect">
          <a:avLst/>
        </a:prstGeom>
        <a:solidFill>
          <a:schemeClr val="lt1"/>
        </a:solidFill>
        <a:ln w="9525" cap="flat" cmpd="sng">
          <a:solidFill>
            <a:srgbClr val="000000"/>
          </a:solidFill>
          <a:prstDash val="solid"/>
          <a:round/>
          <a:headEnd type="none" w="sm" len="sm"/>
          <a:tailEnd type="none" w="sm" len="sm"/>
        </a:ln>
      </xdr:spPr>
      <xdr:txBody>
        <a:bodyPr spcFirstLastPara="1" wrap="square" lIns="180000" tIns="180000" rIns="180000" bIns="180000" anchor="t" anchorCtr="0">
          <a:noAutofit/>
        </a:bodyPr>
        <a:lstStyle/>
        <a:p>
          <a:pPr marL="0" marR="0" lvl="0" indent="0" algn="ctr" rtl="0">
            <a:lnSpc>
              <a:spcPct val="100000"/>
            </a:lnSpc>
            <a:spcBef>
              <a:spcPts val="0"/>
            </a:spcBef>
            <a:spcAft>
              <a:spcPts val="0"/>
            </a:spcAft>
            <a:buSzPts val="1250"/>
            <a:buFont typeface="Arial"/>
            <a:buNone/>
          </a:pPr>
          <a:endParaRPr sz="1250" b="0" i="0">
            <a:solidFill>
              <a:srgbClr val="000000"/>
            </a:solidFill>
            <a:latin typeface="Fira Sans"/>
            <a:ea typeface="Fira Sans"/>
            <a:cs typeface="Fira Sans"/>
            <a:sym typeface="Fira Sans"/>
          </a:endParaRPr>
        </a:p>
        <a:p>
          <a:pPr marL="0" marR="0" lvl="0" indent="0" algn="ctr" rtl="0">
            <a:lnSpc>
              <a:spcPct val="100000"/>
            </a:lnSpc>
            <a:spcBef>
              <a:spcPts val="0"/>
            </a:spcBef>
            <a:spcAft>
              <a:spcPts val="0"/>
            </a:spcAft>
            <a:buSzPts val="1250"/>
            <a:buFont typeface="Arial"/>
            <a:buNone/>
          </a:pPr>
          <a:endParaRPr sz="1250" b="0" i="0">
            <a:solidFill>
              <a:srgbClr val="000000"/>
            </a:solidFill>
            <a:latin typeface="Fira Sans"/>
            <a:ea typeface="Fira Sans"/>
            <a:cs typeface="Fira Sans"/>
            <a:sym typeface="Fira Sans"/>
          </a:endParaRPr>
        </a:p>
        <a:p>
          <a:pPr marL="0" marR="0" lvl="0" indent="0" algn="ctr" rtl="0">
            <a:lnSpc>
              <a:spcPct val="100000"/>
            </a:lnSpc>
            <a:spcBef>
              <a:spcPts val="0"/>
            </a:spcBef>
            <a:spcAft>
              <a:spcPts val="0"/>
            </a:spcAft>
            <a:buSzPts val="1250"/>
            <a:buFont typeface="Arial"/>
            <a:buNone/>
          </a:pPr>
          <a:endParaRPr sz="1250" b="0" i="0">
            <a:solidFill>
              <a:srgbClr val="000000"/>
            </a:solidFill>
            <a:latin typeface="Fira Sans"/>
            <a:ea typeface="Fira Sans"/>
            <a:cs typeface="Fira Sans"/>
            <a:sym typeface="Fira Sans"/>
          </a:endParaRPr>
        </a:p>
        <a:p>
          <a:pPr marL="0" marR="0" lvl="0" indent="0" algn="ctr" rtl="0">
            <a:lnSpc>
              <a:spcPct val="100000"/>
            </a:lnSpc>
            <a:spcBef>
              <a:spcPts val="0"/>
            </a:spcBef>
            <a:spcAft>
              <a:spcPts val="0"/>
            </a:spcAft>
            <a:buSzPts val="1000"/>
            <a:buFont typeface="Arial"/>
            <a:buNone/>
          </a:pPr>
          <a:endParaRPr sz="1000" b="0" i="0">
            <a:solidFill>
              <a:srgbClr val="000000"/>
            </a:solidFill>
            <a:latin typeface="Saira SemiCondensed" panose="00000506000000000000" pitchFamily="2" charset="0"/>
            <a:ea typeface="Fira Sans"/>
            <a:cs typeface="Fira Sans"/>
            <a:sym typeface="Fira Sans"/>
          </a:endParaRPr>
        </a:p>
        <a:p>
          <a:pPr marL="0" marR="0" lvl="0" indent="0" algn="ctr" rtl="0">
            <a:lnSpc>
              <a:spcPct val="100000"/>
            </a:lnSpc>
            <a:spcBef>
              <a:spcPts val="0"/>
            </a:spcBef>
            <a:spcAft>
              <a:spcPts val="0"/>
            </a:spcAft>
            <a:buClr>
              <a:srgbClr val="000000"/>
            </a:buClr>
            <a:buSzPts val="1000"/>
            <a:buFont typeface="Fira Sans"/>
            <a:buNone/>
          </a:pPr>
          <a:r>
            <a:rPr lang="en-US" sz="1000" b="0" i="0">
              <a:solidFill>
                <a:srgbClr val="000000"/>
              </a:solidFill>
              <a:latin typeface="Saira SemiCondensed" panose="00000506000000000000" pitchFamily="2" charset="0"/>
              <a:ea typeface="Fira Sans"/>
              <a:cs typeface="Fira Sans"/>
              <a:sym typeface="Fira Sans"/>
            </a:rPr>
            <a:t>TIP:</a:t>
          </a:r>
          <a:endParaRPr sz="1400">
            <a:latin typeface="Saira SemiCondensed" panose="00000506000000000000" pitchFamily="2" charset="0"/>
          </a:endParaRPr>
        </a:p>
        <a:p>
          <a:pPr marL="0" marR="0" lvl="0" indent="0" algn="ctr" rtl="0">
            <a:lnSpc>
              <a:spcPct val="100000"/>
            </a:lnSpc>
            <a:spcBef>
              <a:spcPts val="0"/>
            </a:spcBef>
            <a:spcAft>
              <a:spcPts val="0"/>
            </a:spcAft>
            <a:buClr>
              <a:srgbClr val="000000"/>
            </a:buClr>
            <a:buSzPts val="1000"/>
            <a:buFont typeface="Fira Sans"/>
            <a:buNone/>
          </a:pPr>
          <a:r>
            <a:rPr lang="en-US" sz="1000" b="1" i="0">
              <a:solidFill>
                <a:srgbClr val="000000"/>
              </a:solidFill>
              <a:latin typeface="Saira SemiCondensed" panose="00000506000000000000" pitchFamily="2" charset="0"/>
              <a:ea typeface="Fira Sans"/>
              <a:cs typeface="Fira Sans"/>
              <a:sym typeface="Fira Sans"/>
            </a:rPr>
            <a:t>Find the MIN/MAX AREA directly in Modelur!</a:t>
          </a:r>
          <a:endParaRPr sz="1400">
            <a:latin typeface="Saira SemiCondensed" panose="00000506000000000000" pitchFamily="2" charset="0"/>
          </a:endParaRPr>
        </a:p>
        <a:p>
          <a:pPr marL="0" marR="0" lvl="0" indent="0" algn="l" rtl="0">
            <a:lnSpc>
              <a:spcPct val="100000"/>
            </a:lnSpc>
            <a:spcBef>
              <a:spcPts val="0"/>
            </a:spcBef>
            <a:spcAft>
              <a:spcPts val="0"/>
            </a:spcAft>
            <a:buSzPts val="1000"/>
            <a:buFont typeface="Arial"/>
            <a:buNone/>
          </a:pPr>
          <a:endParaRPr sz="1000" b="1" i="0">
            <a:solidFill>
              <a:srgbClr val="000000"/>
            </a:solidFill>
            <a:latin typeface="Saira SemiCondensed" panose="00000506000000000000" pitchFamily="2" charset="0"/>
            <a:ea typeface="Fira Sans"/>
            <a:cs typeface="Fira Sans"/>
            <a:sym typeface="Fira Sans"/>
          </a:endParaRPr>
        </a:p>
        <a:p>
          <a:pPr marL="0" marR="0" lvl="0" indent="0" algn="l" rtl="0">
            <a:lnSpc>
              <a:spcPct val="100000"/>
            </a:lnSpc>
            <a:spcBef>
              <a:spcPts val="0"/>
            </a:spcBef>
            <a:spcAft>
              <a:spcPts val="0"/>
            </a:spcAft>
            <a:buSzPts val="1000"/>
            <a:buFont typeface="Arial"/>
            <a:buNone/>
          </a:pPr>
          <a:endParaRPr sz="1000" b="0" i="0">
            <a:solidFill>
              <a:srgbClr val="000000"/>
            </a:solidFill>
            <a:latin typeface="Saira SemiCondensed" panose="00000506000000000000" pitchFamily="2" charset="0"/>
            <a:ea typeface="Fira Sans"/>
            <a:cs typeface="Fira Sans"/>
            <a:sym typeface="Fira Sans"/>
          </a:endParaRPr>
        </a:p>
        <a:p>
          <a:pPr marL="0" marR="0" lvl="0" indent="0" algn="l" rtl="0">
            <a:lnSpc>
              <a:spcPct val="100000"/>
            </a:lnSpc>
            <a:spcBef>
              <a:spcPts val="0"/>
            </a:spcBef>
            <a:spcAft>
              <a:spcPts val="0"/>
            </a:spcAft>
            <a:buClr>
              <a:srgbClr val="000000"/>
            </a:buClr>
            <a:buSzPts val="1000"/>
            <a:buFont typeface="Fira Sans"/>
            <a:buNone/>
          </a:pPr>
          <a:r>
            <a:rPr lang="en-US" sz="1000" b="0" i="0">
              <a:solidFill>
                <a:srgbClr val="000000"/>
              </a:solidFill>
              <a:latin typeface="Saira SemiCondensed" panose="00000506000000000000" pitchFamily="2" charset="0"/>
              <a:ea typeface="Fira Sans"/>
              <a:cs typeface="Fira Sans"/>
              <a:sym typeface="Fira Sans"/>
            </a:rPr>
            <a:t>You can easily see which City Block Area is the smallest/largest in your SketchUp Model, by navigating to </a:t>
          </a:r>
          <a:r>
            <a:rPr lang="en-US" sz="1000" b="1" i="0">
              <a:solidFill>
                <a:srgbClr val="000000"/>
              </a:solidFill>
              <a:latin typeface="Saira SemiCondensed" panose="00000506000000000000" pitchFamily="2" charset="0"/>
              <a:ea typeface="Fira Sans"/>
              <a:cs typeface="Fira Sans"/>
              <a:sym typeface="Fira Sans"/>
            </a:rPr>
            <a:t>Modelur</a:t>
          </a:r>
          <a:r>
            <a:rPr lang="en-US" sz="1000" b="0" i="0">
              <a:solidFill>
                <a:srgbClr val="000000"/>
              </a:solidFill>
              <a:latin typeface="Saira SemiCondensed" panose="00000506000000000000" pitchFamily="2" charset="0"/>
              <a:ea typeface="Fira Sans"/>
              <a:cs typeface="Fira Sans"/>
              <a:sym typeface="Fira Sans"/>
            </a:rPr>
            <a:t> -&gt; </a:t>
          </a:r>
          <a:r>
            <a:rPr lang="en-US" sz="1000" b="1" i="0">
              <a:solidFill>
                <a:srgbClr val="000000"/>
              </a:solidFill>
              <a:latin typeface="Saira SemiCondensed" panose="00000506000000000000" pitchFamily="2" charset="0"/>
              <a:ea typeface="Fira Sans"/>
              <a:cs typeface="Fira Sans"/>
              <a:sym typeface="Fira Sans"/>
            </a:rPr>
            <a:t>Tools</a:t>
          </a:r>
          <a:r>
            <a:rPr lang="en-US" sz="1000" b="0" i="0">
              <a:solidFill>
                <a:srgbClr val="000000"/>
              </a:solidFill>
              <a:latin typeface="Saira SemiCondensed" panose="00000506000000000000" pitchFamily="2" charset="0"/>
              <a:ea typeface="Fira Sans"/>
              <a:cs typeface="Fira Sans"/>
              <a:sym typeface="Fira Sans"/>
            </a:rPr>
            <a:t> -&gt; </a:t>
          </a:r>
          <a:r>
            <a:rPr lang="en-US" sz="1000" b="1" i="0">
              <a:solidFill>
                <a:srgbClr val="000000"/>
              </a:solidFill>
              <a:latin typeface="Saira SemiCondensed" panose="00000506000000000000" pitchFamily="2" charset="0"/>
              <a:ea typeface="Fira Sans"/>
              <a:cs typeface="Fira Sans"/>
              <a:sym typeface="Fira Sans"/>
            </a:rPr>
            <a:t>Open Urban Control Data.</a:t>
          </a:r>
          <a:endParaRPr sz="1400">
            <a:latin typeface="Saira SemiCondensed" panose="00000506000000000000" pitchFamily="2" charset="0"/>
          </a:endParaRPr>
        </a:p>
        <a:p>
          <a:pPr marL="0" marR="0" lvl="0" indent="0" algn="l" rtl="0">
            <a:lnSpc>
              <a:spcPct val="100000"/>
            </a:lnSpc>
            <a:spcBef>
              <a:spcPts val="0"/>
            </a:spcBef>
            <a:spcAft>
              <a:spcPts val="0"/>
            </a:spcAft>
            <a:buSzPts val="1000"/>
            <a:buFont typeface="Arial"/>
            <a:buNone/>
          </a:pPr>
          <a:endParaRPr sz="1000" b="1" i="0">
            <a:solidFill>
              <a:srgbClr val="000000"/>
            </a:solidFill>
            <a:latin typeface="Saira SemiCondensed" panose="00000506000000000000" pitchFamily="2" charset="0"/>
            <a:ea typeface="Fira Sans"/>
            <a:cs typeface="Fira Sans"/>
            <a:sym typeface="Fira Sans"/>
          </a:endParaRPr>
        </a:p>
        <a:p>
          <a:pPr marL="0" marR="0" lvl="0" indent="0" algn="l" rtl="0">
            <a:lnSpc>
              <a:spcPct val="100000"/>
            </a:lnSpc>
            <a:spcBef>
              <a:spcPts val="0"/>
            </a:spcBef>
            <a:spcAft>
              <a:spcPts val="0"/>
            </a:spcAft>
            <a:buClr>
              <a:srgbClr val="000000"/>
            </a:buClr>
            <a:buSzPts val="1000"/>
            <a:buFont typeface="Fira Sans"/>
            <a:buNone/>
          </a:pPr>
          <a:r>
            <a:rPr lang="en-US" sz="1000" b="0" i="0">
              <a:solidFill>
                <a:srgbClr val="000000"/>
              </a:solidFill>
              <a:latin typeface="Saira SemiCondensed" panose="00000506000000000000" pitchFamily="2" charset="0"/>
              <a:ea typeface="Fira Sans"/>
              <a:cs typeface="Fira Sans"/>
              <a:sym typeface="Fira Sans"/>
            </a:rPr>
            <a:t>Click on the table heading that you would like to inspect (e.g. City Block Area (m²). The values automatically arrange in ascending or descending order!</a:t>
          </a:r>
          <a:endParaRPr sz="1000" b="0">
            <a:solidFill>
              <a:srgbClr val="000000"/>
            </a:solidFill>
            <a:latin typeface="Saira SemiCondensed" panose="00000506000000000000" pitchFamily="2" charset="0"/>
            <a:ea typeface="Fira Sans"/>
            <a:cs typeface="Fira Sans"/>
            <a:sym typeface="Fira Sans"/>
          </a:endParaRPr>
        </a:p>
      </xdr:txBody>
    </xdr:sp>
    <xdr:clientData fLocksWithSheet="0"/>
  </xdr:oneCellAnchor>
  <xdr:oneCellAnchor>
    <xdr:from>
      <xdr:col>12</xdr:col>
      <xdr:colOff>619125</xdr:colOff>
      <xdr:row>6</xdr:row>
      <xdr:rowOff>9525</xdr:rowOff>
    </xdr:from>
    <xdr:ext cx="1733550" cy="3810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668655</xdr:colOff>
      <xdr:row>13</xdr:row>
      <xdr:rowOff>97155</xdr:rowOff>
    </xdr:from>
    <xdr:ext cx="3829050" cy="2743200"/>
    <xdr:graphicFrame macro="">
      <xdr:nvGraphicFramePr>
        <xdr:cNvPr id="1204023005" name="Chart 1">
          <a:extLst>
            <a:ext uri="{FF2B5EF4-FFF2-40B4-BE49-F238E27FC236}">
              <a16:creationId xmlns:a16="http://schemas.microsoft.com/office/drawing/2014/main" id="{00000000-0008-0000-0300-0000DDEEC3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588645</xdr:colOff>
      <xdr:row>49</xdr:row>
      <xdr:rowOff>110490</xdr:rowOff>
    </xdr:from>
    <xdr:ext cx="4924425" cy="3429000"/>
    <xdr:graphicFrame macro="">
      <xdr:nvGraphicFramePr>
        <xdr:cNvPr id="1159934302" name="Chart 2">
          <a:extLst>
            <a:ext uri="{FF2B5EF4-FFF2-40B4-BE49-F238E27FC236}">
              <a16:creationId xmlns:a16="http://schemas.microsoft.com/office/drawing/2014/main" id="{00000000-0008-0000-0300-00005E3123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1360170</xdr:colOff>
      <xdr:row>5</xdr:row>
      <xdr:rowOff>30480</xdr:rowOff>
    </xdr:from>
    <xdr:ext cx="8050530" cy="5928360"/>
    <xdr:sp macro="" textlink="">
      <xdr:nvSpPr>
        <xdr:cNvPr id="6" name="Shape 6">
          <a:extLst>
            <a:ext uri="{FF2B5EF4-FFF2-40B4-BE49-F238E27FC236}">
              <a16:creationId xmlns:a16="http://schemas.microsoft.com/office/drawing/2014/main" id="{00000000-0008-0000-0300-000006000000}"/>
            </a:ext>
          </a:extLst>
        </xdr:cNvPr>
        <xdr:cNvSpPr/>
      </xdr:nvSpPr>
      <xdr:spPr>
        <a:xfrm>
          <a:off x="5711190" y="1325880"/>
          <a:ext cx="8050530" cy="5928360"/>
        </a:xfrm>
        <a:prstGeom prst="rect">
          <a:avLst/>
        </a:prstGeom>
        <a:solidFill>
          <a:srgbClr val="DAE5F1"/>
        </a:solidFill>
        <a:ln>
          <a:noFill/>
        </a:ln>
      </xdr:spPr>
      <xdr:txBody>
        <a:bodyPr spcFirstLastPara="1" wrap="square" lIns="180000" tIns="180000" rIns="180000" bIns="180000" anchor="t" anchorCtr="0">
          <a:noAutofit/>
        </a:bodyPr>
        <a:lstStyle/>
        <a:p>
          <a:pPr marL="0" lvl="0" indent="0" algn="ctr" rtl="0">
            <a:spcBef>
              <a:spcPts val="0"/>
            </a:spcBef>
            <a:spcAft>
              <a:spcPts val="0"/>
            </a:spcAft>
            <a:buNone/>
          </a:pPr>
          <a:r>
            <a:rPr lang="en-US" sz="1200" b="1">
              <a:solidFill>
                <a:srgbClr val="000000"/>
              </a:solidFill>
              <a:latin typeface="Saira SemiCondensed" panose="00000506000000000000" pitchFamily="2" charset="0"/>
              <a:ea typeface="Fira Sans"/>
              <a:cs typeface="Fira Sans"/>
              <a:sym typeface="Fira Sans"/>
            </a:rPr>
            <a:t>How many storeys?</a:t>
          </a:r>
          <a:endParaRPr sz="1200" b="1">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00" b="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b="0">
              <a:solidFill>
                <a:srgbClr val="000000"/>
              </a:solidFill>
              <a:latin typeface="Saira SemiCondensed" panose="00000506000000000000" pitchFamily="2" charset="0"/>
              <a:ea typeface="Fira Sans"/>
              <a:cs typeface="Fira Sans"/>
              <a:sym typeface="Fira Sans"/>
            </a:rPr>
            <a:t>The following case is a simple analysis of building heights. It uses formulas COUNT and COUNTIFS to count the buildings that match the specificied criteria of the number of storeys.</a:t>
          </a:r>
          <a:br>
            <a:rPr lang="sl-SI" sz="1000" b="0">
              <a:solidFill>
                <a:srgbClr val="000000"/>
              </a:solidFill>
              <a:latin typeface="Saira SemiCondensed" panose="00000506000000000000" pitchFamily="2" charset="0"/>
              <a:ea typeface="Fira Sans"/>
              <a:cs typeface="Fira Sans"/>
              <a:sym typeface="Fira Sans"/>
            </a:rPr>
          </a:br>
          <a:endParaRPr sz="1000" b="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a:solidFill>
                <a:srgbClr val="000000"/>
              </a:solidFill>
              <a:latin typeface="Saira SemiCondensed" panose="00000506000000000000" pitchFamily="2" charset="0"/>
              <a:ea typeface="Fira Sans"/>
              <a:cs typeface="Fira Sans"/>
              <a:sym typeface="Fira Sans"/>
            </a:rPr>
            <a:t>1.) To count the buildings that have 1 storey, the formula is: </a:t>
          </a: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ctr" rtl="0">
            <a:spcBef>
              <a:spcPts val="0"/>
            </a:spcBef>
            <a:spcAft>
              <a:spcPts val="0"/>
            </a:spcAft>
            <a:buNone/>
          </a:pPr>
          <a:r>
            <a:rPr lang="en-US" sz="1000">
              <a:solidFill>
                <a:srgbClr val="000000"/>
              </a:solidFill>
              <a:latin typeface="Saira SemiCondensed" panose="00000506000000000000" pitchFamily="2" charset="0"/>
              <a:ea typeface="Fira Sans"/>
              <a:cs typeface="Fira Sans"/>
              <a:sym typeface="Fira Sans"/>
            </a:rPr>
            <a:t> =COUNTIF(</a:t>
          </a:r>
          <a:r>
            <a:rPr lang="en-US" sz="1000">
              <a:solidFill>
                <a:srgbClr val="00B050"/>
              </a:solidFill>
              <a:latin typeface="Saira SemiCondensed" panose="00000506000000000000" pitchFamily="2" charset="0"/>
              <a:ea typeface="Fira Sans"/>
              <a:cs typeface="Fira Sans"/>
              <a:sym typeface="Fira Sans"/>
            </a:rPr>
            <a:t>criteria_range</a:t>
          </a:r>
          <a:r>
            <a:rPr lang="en-US" sz="1000">
              <a:solidFill>
                <a:srgbClr val="000000"/>
              </a:solidFill>
              <a:latin typeface="Saira SemiCondensed" panose="00000506000000000000" pitchFamily="2" charset="0"/>
              <a:ea typeface="Fira Sans"/>
              <a:cs typeface="Fira Sans"/>
              <a:sym typeface="Fira Sans"/>
            </a:rPr>
            <a:t>; </a:t>
          </a:r>
          <a:r>
            <a:rPr lang="en-US" sz="1000">
              <a:solidFill>
                <a:srgbClr val="7030A0"/>
              </a:solidFill>
              <a:latin typeface="Saira SemiCondensed" panose="00000506000000000000" pitchFamily="2" charset="0"/>
              <a:ea typeface="Fira Sans"/>
              <a:cs typeface="Fira Sans"/>
              <a:sym typeface="Fira Sans"/>
            </a:rPr>
            <a:t>criteria</a:t>
          </a:r>
          <a:r>
            <a:rPr lang="en-US" sz="1000">
              <a:solidFill>
                <a:srgbClr val="000000"/>
              </a:solidFill>
              <a:latin typeface="Saira SemiCondensed" panose="00000506000000000000" pitchFamily="2" charset="0"/>
              <a:ea typeface="Fira Sans"/>
              <a:cs typeface="Fira Sans"/>
              <a:sym typeface="Fira Sans"/>
            </a:rPr>
            <a:t>)</a:t>
          </a:r>
          <a:endParaRPr sz="1400">
            <a:latin typeface="Saira SemiCondensed" panose="00000506000000000000" pitchFamily="2" charset="0"/>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marR="0" lvl="0" indent="0" algn="l" rtl="0">
            <a:lnSpc>
              <a:spcPct val="100000"/>
            </a:lnSpc>
            <a:spcBef>
              <a:spcPts val="0"/>
            </a:spcBef>
            <a:spcAft>
              <a:spcPts val="0"/>
            </a:spcAft>
            <a:buClr>
              <a:srgbClr val="00B050"/>
            </a:buClr>
            <a:buSzPts val="1000"/>
            <a:buFont typeface="Fira Sans"/>
            <a:buNone/>
          </a:pPr>
          <a:r>
            <a:rPr lang="en-US" sz="1000" i="0">
              <a:solidFill>
                <a:srgbClr val="00B050"/>
              </a:solidFill>
              <a:latin typeface="Saira SemiCondensed" panose="00000506000000000000" pitchFamily="2" charset="0"/>
              <a:ea typeface="Fira Sans"/>
              <a:cs typeface="Fira Sans"/>
              <a:sym typeface="Fira Sans"/>
            </a:rPr>
            <a:t>Criteria_range </a:t>
          </a:r>
          <a:r>
            <a:rPr lang="en-US" sz="1000">
              <a:solidFill>
                <a:srgbClr val="000000"/>
              </a:solidFill>
              <a:latin typeface="Saira SemiCondensed" panose="00000506000000000000" pitchFamily="2" charset="0"/>
              <a:ea typeface="Fira Sans"/>
              <a:cs typeface="Fira Sans"/>
              <a:sym typeface="Fira Sans"/>
            </a:rPr>
            <a:t>is range of cells in </a:t>
          </a:r>
          <a:r>
            <a:rPr lang="en-US" sz="1000" i="1">
              <a:solidFill>
                <a:srgbClr val="000000"/>
              </a:solidFill>
              <a:latin typeface="Saira SemiCondensed" panose="00000506000000000000" pitchFamily="2" charset="0"/>
              <a:ea typeface="Fira Sans"/>
              <a:cs typeface="Fira Sans"/>
              <a:sym typeface="Fira Sans"/>
            </a:rPr>
            <a:t>Modelur Live Data </a:t>
          </a:r>
          <a:r>
            <a:rPr lang="en-US" sz="1000">
              <a:solidFill>
                <a:srgbClr val="000000"/>
              </a:solidFill>
              <a:latin typeface="Saira SemiCondensed" panose="00000506000000000000" pitchFamily="2" charset="0"/>
              <a:ea typeface="Fira Sans"/>
              <a:cs typeface="Fira Sans"/>
              <a:sym typeface="Fira Sans"/>
            </a:rPr>
            <a:t>worksheet that contain the numbers of storeys for simple buildings and complex buildings. The </a:t>
          </a:r>
          <a:r>
            <a:rPr lang="en-US" sz="1000" i="0">
              <a:solidFill>
                <a:srgbClr val="7030A0"/>
              </a:solidFill>
              <a:latin typeface="Saira SemiCondensed" panose="00000506000000000000" pitchFamily="2" charset="0"/>
              <a:ea typeface="Fira Sans"/>
              <a:cs typeface="Fira Sans"/>
              <a:sym typeface="Fira Sans"/>
            </a:rPr>
            <a:t>criteria</a:t>
          </a:r>
          <a:r>
            <a:rPr lang="en-US" sz="1000">
              <a:solidFill>
                <a:srgbClr val="000000"/>
              </a:solidFill>
              <a:latin typeface="Saira SemiCondensed" panose="00000506000000000000" pitchFamily="2" charset="0"/>
              <a:ea typeface="Fira Sans"/>
              <a:cs typeface="Fira Sans"/>
              <a:sym typeface="Fira Sans"/>
            </a:rPr>
            <a:t> is "=1".</a:t>
          </a:r>
          <a:endParaRPr sz="1400">
            <a:latin typeface="Saira SemiCondensed" panose="00000506000000000000" pitchFamily="2" charset="0"/>
          </a:endParaRPr>
        </a:p>
        <a:p>
          <a:pPr marL="0" marR="0" lvl="0" indent="0" algn="l" rtl="0">
            <a:lnSpc>
              <a:spcPct val="100000"/>
            </a:lnSpc>
            <a:spcBef>
              <a:spcPts val="0"/>
            </a:spcBef>
            <a:spcAft>
              <a:spcPts val="0"/>
            </a:spcAft>
            <a:buSzPts val="1000"/>
            <a:buFont typeface="Arial"/>
            <a:buNone/>
          </a:pPr>
          <a:endParaRPr sz="1000">
            <a:solidFill>
              <a:srgbClr val="000000"/>
            </a:solidFill>
            <a:latin typeface="Saira SemiCondensed" panose="00000506000000000000" pitchFamily="2" charset="0"/>
            <a:ea typeface="Fira Sans"/>
            <a:cs typeface="Fira Sans"/>
            <a:sym typeface="Fira Sans"/>
          </a:endParaRPr>
        </a:p>
        <a:p>
          <a:pPr marL="0" marR="0" lvl="0" indent="0" algn="l" rtl="0">
            <a:lnSpc>
              <a:spcPct val="100000"/>
            </a:lnSpc>
            <a:spcBef>
              <a:spcPts val="0"/>
            </a:spcBef>
            <a:spcAft>
              <a:spcPts val="0"/>
            </a:spcAft>
            <a:buSzPts val="1000"/>
            <a:buFont typeface="Arial"/>
            <a:buNone/>
          </a:pPr>
          <a:endParaRPr sz="1000">
            <a:solidFill>
              <a:srgbClr val="000000"/>
            </a:solidFill>
            <a:latin typeface="Saira SemiCondensed" panose="00000506000000000000" pitchFamily="2" charset="0"/>
            <a:ea typeface="Fira Sans"/>
            <a:cs typeface="Fira Sans"/>
            <a:sym typeface="Fira Sans"/>
          </a:endParaRPr>
        </a:p>
        <a:p>
          <a:pPr marL="0" marR="0" lvl="0" indent="0" algn="l" rtl="0">
            <a:lnSpc>
              <a:spcPct val="100000"/>
            </a:lnSpc>
            <a:spcBef>
              <a:spcPts val="0"/>
            </a:spcBef>
            <a:spcAft>
              <a:spcPts val="0"/>
            </a:spcAft>
            <a:buClr>
              <a:srgbClr val="000000"/>
            </a:buClr>
            <a:buSzPts val="1000"/>
            <a:buFont typeface="Fira Sans"/>
            <a:buNone/>
          </a:pPr>
          <a:r>
            <a:rPr lang="en-US" sz="1000">
              <a:solidFill>
                <a:srgbClr val="000000"/>
              </a:solidFill>
              <a:latin typeface="Saira SemiCondensed" panose="00000506000000000000" pitchFamily="2" charset="0"/>
              <a:ea typeface="Fira Sans"/>
              <a:cs typeface="Fira Sans"/>
              <a:sym typeface="Fira Sans"/>
            </a:rPr>
            <a:t>2.) To count the buildings that are between 1 and (including) 4 storeys high, the formula is:</a:t>
          </a:r>
          <a:endParaRPr sz="1400">
            <a:latin typeface="Saira SemiCondensed" panose="00000506000000000000" pitchFamily="2" charset="0"/>
          </a:endParaRPr>
        </a:p>
        <a:p>
          <a:pPr marL="0" marR="0" lvl="0" indent="0" algn="l" rtl="0">
            <a:lnSpc>
              <a:spcPct val="100000"/>
            </a:lnSpc>
            <a:spcBef>
              <a:spcPts val="0"/>
            </a:spcBef>
            <a:spcAft>
              <a:spcPts val="0"/>
            </a:spcAft>
            <a:buSzPts val="1000"/>
            <a:buFont typeface="Arial"/>
            <a:buNone/>
          </a:pPr>
          <a:endParaRPr sz="1000">
            <a:solidFill>
              <a:srgbClr val="000000"/>
            </a:solidFill>
            <a:latin typeface="Saira SemiCondensed" panose="00000506000000000000" pitchFamily="2" charset="0"/>
            <a:ea typeface="Fira Sans"/>
            <a:cs typeface="Fira Sans"/>
            <a:sym typeface="Fira Sans"/>
          </a:endParaRPr>
        </a:p>
        <a:p>
          <a:pPr marL="0" marR="0" lvl="0" indent="0" algn="ctr" rtl="0">
            <a:lnSpc>
              <a:spcPct val="100000"/>
            </a:lnSpc>
            <a:spcBef>
              <a:spcPts val="0"/>
            </a:spcBef>
            <a:spcAft>
              <a:spcPts val="0"/>
            </a:spcAft>
            <a:buClr>
              <a:srgbClr val="000000"/>
            </a:buClr>
            <a:buSzPts val="1000"/>
            <a:buFont typeface="Fira Sans"/>
            <a:buNone/>
          </a:pPr>
          <a:r>
            <a:rPr lang="en-US" sz="1000">
              <a:solidFill>
                <a:srgbClr val="000000"/>
              </a:solidFill>
              <a:latin typeface="Saira SemiCondensed" panose="00000506000000000000" pitchFamily="2" charset="0"/>
              <a:ea typeface="Fira Sans"/>
              <a:cs typeface="Fira Sans"/>
              <a:sym typeface="Fira Sans"/>
            </a:rPr>
            <a:t> =COUNTIFS(</a:t>
          </a:r>
          <a:r>
            <a:rPr lang="en-US" sz="1000">
              <a:solidFill>
                <a:srgbClr val="953734"/>
              </a:solidFill>
              <a:latin typeface="Saira SemiCondensed" panose="00000506000000000000" pitchFamily="2" charset="0"/>
              <a:ea typeface="Fira Sans"/>
              <a:cs typeface="Fira Sans"/>
              <a:sym typeface="Fira Sans"/>
            </a:rPr>
            <a:t>criteria_range</a:t>
          </a:r>
          <a:r>
            <a:rPr lang="en-US" sz="1000">
              <a:solidFill>
                <a:srgbClr val="000000"/>
              </a:solidFill>
              <a:latin typeface="Saira SemiCondensed" panose="00000506000000000000" pitchFamily="2" charset="0"/>
              <a:ea typeface="Fira Sans"/>
              <a:cs typeface="Fira Sans"/>
              <a:sym typeface="Fira Sans"/>
            </a:rPr>
            <a:t>; </a:t>
          </a:r>
          <a:r>
            <a:rPr lang="en-US" sz="1000">
              <a:solidFill>
                <a:srgbClr val="C00000"/>
              </a:solidFill>
              <a:latin typeface="Saira SemiCondensed" panose="00000506000000000000" pitchFamily="2" charset="0"/>
              <a:ea typeface="Fira Sans"/>
              <a:cs typeface="Fira Sans"/>
              <a:sym typeface="Fira Sans"/>
            </a:rPr>
            <a:t>criteria1</a:t>
          </a:r>
          <a:r>
            <a:rPr lang="en-US" sz="1000">
              <a:solidFill>
                <a:schemeClr val="dk1"/>
              </a:solidFill>
              <a:latin typeface="Saira SemiCondensed" panose="00000506000000000000" pitchFamily="2" charset="0"/>
              <a:ea typeface="Gill Sans"/>
              <a:cs typeface="Gill Sans"/>
              <a:sym typeface="Gill Sans"/>
            </a:rPr>
            <a:t>; </a:t>
          </a:r>
          <a:r>
            <a:rPr lang="en-US" sz="1000" b="0" i="0" u="none" strike="noStrike" cap="none">
              <a:solidFill>
                <a:srgbClr val="C55A11"/>
              </a:solidFill>
              <a:latin typeface="Saira SemiCondensed" panose="00000506000000000000" pitchFamily="2" charset="0"/>
              <a:ea typeface="Fira Sans"/>
              <a:cs typeface="Fira Sans"/>
              <a:sym typeface="Fira Sans"/>
            </a:rPr>
            <a:t>criteria_range</a:t>
          </a:r>
          <a:r>
            <a:rPr lang="en-US" sz="1000" b="0" i="0" u="none" strike="noStrike" cap="none">
              <a:solidFill>
                <a:srgbClr val="000000"/>
              </a:solidFill>
              <a:latin typeface="Saira SemiCondensed" panose="00000506000000000000" pitchFamily="2" charset="0"/>
              <a:ea typeface="Fira Sans"/>
              <a:cs typeface="Fira Sans"/>
              <a:sym typeface="Fira Sans"/>
            </a:rPr>
            <a:t>; </a:t>
          </a:r>
          <a:r>
            <a:rPr lang="en-US" sz="1000" b="0" i="0" u="none" strike="noStrike" cap="none">
              <a:solidFill>
                <a:srgbClr val="31859B"/>
              </a:solidFill>
              <a:latin typeface="Saira SemiCondensed" panose="00000506000000000000" pitchFamily="2" charset="0"/>
              <a:ea typeface="Fira Sans"/>
              <a:cs typeface="Fira Sans"/>
              <a:sym typeface="Fira Sans"/>
            </a:rPr>
            <a:t>criteria2</a:t>
          </a:r>
          <a:r>
            <a:rPr lang="en-US" sz="1000" b="0" i="0" u="none" strike="noStrike" cap="none">
              <a:solidFill>
                <a:srgbClr val="FFFFFF"/>
              </a:solidFill>
              <a:latin typeface="Saira SemiCondensed" panose="00000506000000000000" pitchFamily="2" charset="0"/>
              <a:ea typeface="Gill Sans"/>
              <a:cs typeface="Gill Sans"/>
              <a:sym typeface="Gill Sans"/>
            </a:rPr>
            <a:t> </a:t>
          </a:r>
          <a:r>
            <a:rPr lang="en-US" sz="1000">
              <a:solidFill>
                <a:srgbClr val="000000"/>
              </a:solidFill>
              <a:latin typeface="Saira SemiCondensed" panose="00000506000000000000" pitchFamily="2" charset="0"/>
              <a:ea typeface="Fira Sans"/>
              <a:cs typeface="Fira Sans"/>
              <a:sym typeface="Fira Sans"/>
            </a:rPr>
            <a:t>...)</a:t>
          </a:r>
          <a:endParaRPr sz="1400">
            <a:latin typeface="Saira SemiCondensed" panose="00000506000000000000" pitchFamily="2" charset="0"/>
          </a:endParaRPr>
        </a:p>
        <a:p>
          <a:pPr marL="0" marR="0" lvl="0" indent="0" algn="l" rtl="0">
            <a:lnSpc>
              <a:spcPct val="100000"/>
            </a:lnSpc>
            <a:spcBef>
              <a:spcPts val="0"/>
            </a:spcBef>
            <a:spcAft>
              <a:spcPts val="0"/>
            </a:spcAft>
            <a:buSzPts val="1000"/>
            <a:buFont typeface="Arial"/>
            <a:buNone/>
          </a:pPr>
          <a:endParaRPr sz="1000">
            <a:solidFill>
              <a:srgbClr val="000000"/>
            </a:solidFill>
            <a:latin typeface="Saira SemiCondensed" panose="00000506000000000000" pitchFamily="2" charset="0"/>
            <a:ea typeface="Fira Sans"/>
            <a:cs typeface="Fira Sans"/>
            <a:sym typeface="Fira Sans"/>
          </a:endParaRPr>
        </a:p>
        <a:p>
          <a:pPr marL="0" marR="0" lvl="0" indent="0" algn="l" rtl="0">
            <a:lnSpc>
              <a:spcPct val="100000"/>
            </a:lnSpc>
            <a:spcBef>
              <a:spcPts val="0"/>
            </a:spcBef>
            <a:spcAft>
              <a:spcPts val="0"/>
            </a:spcAft>
            <a:buClr>
              <a:srgbClr val="953734"/>
            </a:buClr>
            <a:buSzPts val="1000"/>
            <a:buFont typeface="Fira Sans"/>
            <a:buNone/>
          </a:pPr>
          <a:r>
            <a:rPr lang="en-US" sz="1000">
              <a:solidFill>
                <a:srgbClr val="953734"/>
              </a:solidFill>
              <a:latin typeface="Saira SemiCondensed" panose="00000506000000000000" pitchFamily="2" charset="0"/>
              <a:ea typeface="Fira Sans"/>
              <a:cs typeface="Fira Sans"/>
              <a:sym typeface="Fira Sans"/>
            </a:rPr>
            <a:t>Criteria_range</a:t>
          </a:r>
          <a:r>
            <a:rPr lang="en-US" sz="1000">
              <a:solidFill>
                <a:srgbClr val="000000"/>
              </a:solidFill>
              <a:latin typeface="Saira SemiCondensed" panose="00000506000000000000" pitchFamily="2" charset="0"/>
              <a:ea typeface="Fira Sans"/>
              <a:cs typeface="Fira Sans"/>
              <a:sym typeface="Fira Sans"/>
            </a:rPr>
            <a:t> is range of cells in </a:t>
          </a:r>
          <a:r>
            <a:rPr lang="en-US" sz="1000" i="1">
              <a:solidFill>
                <a:srgbClr val="000000"/>
              </a:solidFill>
              <a:latin typeface="Saira SemiCondensed" panose="00000506000000000000" pitchFamily="2" charset="0"/>
              <a:ea typeface="Fira Sans"/>
              <a:cs typeface="Fira Sans"/>
              <a:sym typeface="Fira Sans"/>
            </a:rPr>
            <a:t>Modelur Live Data</a:t>
          </a:r>
          <a:r>
            <a:rPr lang="en-US" sz="1000">
              <a:solidFill>
                <a:srgbClr val="000000"/>
              </a:solidFill>
              <a:latin typeface="Saira SemiCondensed" panose="00000506000000000000" pitchFamily="2" charset="0"/>
              <a:ea typeface="Fira Sans"/>
              <a:cs typeface="Fira Sans"/>
              <a:sym typeface="Fira Sans"/>
            </a:rPr>
            <a:t> worksheet that contain the numbers of storeys for simple buildings and complex buildings.</a:t>
          </a:r>
          <a:endParaRPr lang="sl-SI" sz="1000">
            <a:solidFill>
              <a:srgbClr val="000000"/>
            </a:solidFill>
            <a:latin typeface="Saira SemiCondensed" panose="00000506000000000000" pitchFamily="2" charset="0"/>
            <a:ea typeface="Fira Sans"/>
            <a:cs typeface="Fira Sans"/>
            <a:sym typeface="Fira Sans"/>
          </a:endParaRPr>
        </a:p>
        <a:p>
          <a:pPr marL="0" marR="0" lvl="0" indent="0" algn="l" rtl="0">
            <a:lnSpc>
              <a:spcPct val="100000"/>
            </a:lnSpc>
            <a:spcBef>
              <a:spcPts val="0"/>
            </a:spcBef>
            <a:spcAft>
              <a:spcPts val="0"/>
            </a:spcAft>
            <a:buClr>
              <a:srgbClr val="953734"/>
            </a:buClr>
            <a:buSzPts val="1000"/>
            <a:buFont typeface="Fira Sans"/>
            <a:buNone/>
          </a:pPr>
          <a:endParaRPr sz="1400">
            <a:latin typeface="Saira SemiCondensed" panose="00000506000000000000" pitchFamily="2" charset="0"/>
          </a:endParaRPr>
        </a:p>
        <a:p>
          <a:pPr marL="0" marR="0" lvl="0" indent="0" algn="l" rtl="0">
            <a:lnSpc>
              <a:spcPct val="100000"/>
            </a:lnSpc>
            <a:spcBef>
              <a:spcPts val="0"/>
            </a:spcBef>
            <a:spcAft>
              <a:spcPts val="0"/>
            </a:spcAft>
            <a:buClr>
              <a:srgbClr val="C00000"/>
            </a:buClr>
            <a:buSzPts val="1000"/>
            <a:buFont typeface="Fira Sans"/>
            <a:buNone/>
          </a:pPr>
          <a:r>
            <a:rPr lang="en-US" sz="1000">
              <a:solidFill>
                <a:srgbClr val="C00000"/>
              </a:solidFill>
              <a:latin typeface="Saira SemiCondensed" panose="00000506000000000000" pitchFamily="2" charset="0"/>
              <a:ea typeface="Fira Sans"/>
              <a:cs typeface="Fira Sans"/>
              <a:sym typeface="Fira Sans"/>
            </a:rPr>
            <a:t>Criteria1</a:t>
          </a:r>
          <a:r>
            <a:rPr lang="en-US" sz="1000">
              <a:solidFill>
                <a:srgbClr val="000000"/>
              </a:solidFill>
              <a:latin typeface="Saira SemiCondensed" panose="00000506000000000000" pitchFamily="2" charset="0"/>
              <a:ea typeface="Fira Sans"/>
              <a:cs typeface="Fira Sans"/>
              <a:sym typeface="Fira Sans"/>
            </a:rPr>
            <a:t>, is "&gt;1". In the same formula syntax,  follows the </a:t>
          </a:r>
          <a:r>
            <a:rPr lang="en-US" sz="1000">
              <a:solidFill>
                <a:srgbClr val="31859B"/>
              </a:solidFill>
              <a:latin typeface="Saira SemiCondensed" panose="00000506000000000000" pitchFamily="2" charset="0"/>
              <a:ea typeface="Fira Sans"/>
              <a:cs typeface="Fira Sans"/>
              <a:sym typeface="Fira Sans"/>
            </a:rPr>
            <a:t>criteria2</a:t>
          </a:r>
          <a:r>
            <a:rPr lang="en-US" sz="1000">
              <a:solidFill>
                <a:srgbClr val="000000"/>
              </a:solidFill>
              <a:latin typeface="Saira SemiCondensed" panose="00000506000000000000" pitchFamily="2" charset="0"/>
              <a:ea typeface="Fira Sans"/>
              <a:cs typeface="Fira Sans"/>
              <a:sym typeface="Fira Sans"/>
            </a:rPr>
            <a:t> : "&lt;=5". </a:t>
          </a:r>
          <a:endParaRPr sz="1400">
            <a:latin typeface="Saira SemiCondensed" panose="00000506000000000000" pitchFamily="2" charset="0"/>
          </a:endParaRPr>
        </a:p>
        <a:p>
          <a:pPr marL="0" marR="0" lvl="0" indent="0" algn="l" rtl="0">
            <a:lnSpc>
              <a:spcPct val="100000"/>
            </a:lnSpc>
            <a:spcBef>
              <a:spcPts val="0"/>
            </a:spcBef>
            <a:spcAft>
              <a:spcPts val="0"/>
            </a:spcAft>
            <a:buSzPts val="1000"/>
            <a:buFont typeface="Arial"/>
            <a:buNone/>
          </a:pPr>
          <a:endParaRPr sz="1000">
            <a:solidFill>
              <a:srgbClr val="000000"/>
            </a:solidFill>
            <a:latin typeface="Saira SemiCondensed" panose="00000506000000000000" pitchFamily="2" charset="0"/>
            <a:ea typeface="Fira Sans"/>
            <a:cs typeface="Fira Sans"/>
            <a:sym typeface="Fira Sans"/>
          </a:endParaRPr>
        </a:p>
        <a:p>
          <a:pPr marL="0" marR="0" lvl="0" indent="0" algn="l" rtl="0">
            <a:lnSpc>
              <a:spcPct val="100000"/>
            </a:lnSpc>
            <a:spcBef>
              <a:spcPts val="0"/>
            </a:spcBef>
            <a:spcAft>
              <a:spcPts val="0"/>
            </a:spcAft>
            <a:buSzPts val="1000"/>
            <a:buFont typeface="Arial"/>
            <a:buNone/>
          </a:pPr>
          <a:endParaRPr sz="1000">
            <a:solidFill>
              <a:srgbClr val="000000"/>
            </a:solidFill>
            <a:latin typeface="Saira SemiCondensed" panose="00000506000000000000" pitchFamily="2" charset="0"/>
            <a:ea typeface="Fira Sans"/>
            <a:cs typeface="Fira Sans"/>
            <a:sym typeface="Fira Sans"/>
          </a:endParaRPr>
        </a:p>
        <a:p>
          <a:pPr marL="0" marR="0" lvl="0" indent="0" algn="l" rtl="0">
            <a:lnSpc>
              <a:spcPct val="100000"/>
            </a:lnSpc>
            <a:spcBef>
              <a:spcPts val="0"/>
            </a:spcBef>
            <a:spcAft>
              <a:spcPts val="0"/>
            </a:spcAft>
            <a:buClr>
              <a:srgbClr val="000000"/>
            </a:buClr>
            <a:buSzPts val="1000"/>
            <a:buFont typeface="Fira Sans"/>
            <a:buNone/>
          </a:pPr>
          <a:r>
            <a:rPr lang="en-US" sz="1000">
              <a:solidFill>
                <a:srgbClr val="000000"/>
              </a:solidFill>
              <a:latin typeface="Saira SemiCondensed" panose="00000506000000000000" pitchFamily="2" charset="0"/>
              <a:ea typeface="Fira Sans"/>
              <a:cs typeface="Fira Sans"/>
              <a:sym typeface="Fira Sans"/>
            </a:rPr>
            <a:t>3.) To count the buildings that have exactly 5 or more than 5 storeys, the formula is:</a:t>
          </a:r>
          <a:endParaRPr sz="1000">
            <a:solidFill>
              <a:srgbClr val="000000"/>
            </a:solidFill>
            <a:latin typeface="Saira SemiCondensed" panose="00000506000000000000" pitchFamily="2" charset="0"/>
            <a:ea typeface="Fira Sans"/>
            <a:cs typeface="Fira Sans"/>
            <a:sym typeface="Fira Sans"/>
          </a:endParaRPr>
        </a:p>
        <a:p>
          <a:pPr marL="0" marR="0" lvl="0" indent="0" algn="l" rtl="0">
            <a:lnSpc>
              <a:spcPct val="100000"/>
            </a:lnSpc>
            <a:spcBef>
              <a:spcPts val="0"/>
            </a:spcBef>
            <a:spcAft>
              <a:spcPts val="0"/>
            </a:spcAft>
            <a:buSzPts val="1000"/>
            <a:buFont typeface="Arial"/>
            <a:buNone/>
          </a:pPr>
          <a:endParaRPr sz="1000">
            <a:solidFill>
              <a:srgbClr val="000000"/>
            </a:solidFill>
            <a:latin typeface="Saira SemiCondensed" panose="00000506000000000000" pitchFamily="2" charset="0"/>
            <a:ea typeface="Fira Sans"/>
            <a:cs typeface="Fira Sans"/>
            <a:sym typeface="Fira Sans"/>
          </a:endParaRPr>
        </a:p>
        <a:p>
          <a:pPr marL="0" marR="0" lvl="0" indent="0" algn="ctr" rtl="0">
            <a:lnSpc>
              <a:spcPct val="100000"/>
            </a:lnSpc>
            <a:spcBef>
              <a:spcPts val="0"/>
            </a:spcBef>
            <a:spcAft>
              <a:spcPts val="0"/>
            </a:spcAft>
            <a:buClr>
              <a:srgbClr val="000000"/>
            </a:buClr>
            <a:buSzPts val="1000"/>
            <a:buFont typeface="Fira Sans"/>
            <a:buNone/>
          </a:pPr>
          <a:r>
            <a:rPr lang="en-US" sz="1000" b="0">
              <a:solidFill>
                <a:srgbClr val="000000"/>
              </a:solidFill>
              <a:latin typeface="Saira SemiCondensed" panose="00000506000000000000" pitchFamily="2" charset="0"/>
              <a:ea typeface="Fira Sans"/>
              <a:cs typeface="Fira Sans"/>
              <a:sym typeface="Fira Sans"/>
            </a:rPr>
            <a:t>=COUNTIF(</a:t>
          </a:r>
          <a:r>
            <a:rPr lang="en-US" sz="1000" b="0">
              <a:solidFill>
                <a:srgbClr val="00B050"/>
              </a:solidFill>
              <a:latin typeface="Saira SemiCondensed" panose="00000506000000000000" pitchFamily="2" charset="0"/>
              <a:ea typeface="Fira Sans"/>
              <a:cs typeface="Fira Sans"/>
              <a:sym typeface="Fira Sans"/>
            </a:rPr>
            <a:t>criteria_range</a:t>
          </a:r>
          <a:r>
            <a:rPr lang="en-US" sz="1000" b="0">
              <a:solidFill>
                <a:srgbClr val="000000"/>
              </a:solidFill>
              <a:latin typeface="Saira SemiCondensed" panose="00000506000000000000" pitchFamily="2" charset="0"/>
              <a:ea typeface="Fira Sans"/>
              <a:cs typeface="Fira Sans"/>
              <a:sym typeface="Fira Sans"/>
            </a:rPr>
            <a:t>; </a:t>
          </a:r>
          <a:r>
            <a:rPr lang="en-US" sz="1000" b="0">
              <a:solidFill>
                <a:srgbClr val="7030A0"/>
              </a:solidFill>
              <a:latin typeface="Saira SemiCondensed" panose="00000506000000000000" pitchFamily="2" charset="0"/>
              <a:ea typeface="Fira Sans"/>
              <a:cs typeface="Fira Sans"/>
              <a:sym typeface="Fira Sans"/>
            </a:rPr>
            <a:t>criteria</a:t>
          </a:r>
          <a:r>
            <a:rPr lang="en-US" sz="1000" b="0">
              <a:solidFill>
                <a:srgbClr val="000000"/>
              </a:solidFill>
              <a:latin typeface="Saira SemiCondensed" panose="00000506000000000000" pitchFamily="2" charset="0"/>
              <a:ea typeface="Fira Sans"/>
              <a:cs typeface="Fira Sans"/>
              <a:sym typeface="Fira Sans"/>
            </a:rPr>
            <a:t>)</a:t>
          </a:r>
          <a:endParaRPr sz="1400">
            <a:latin typeface="Saira SemiCondensed" panose="00000506000000000000" pitchFamily="2" charset="0"/>
          </a:endParaRPr>
        </a:p>
        <a:p>
          <a:pPr marL="0" marR="0" lvl="0" indent="0" algn="ctr" rtl="0">
            <a:lnSpc>
              <a:spcPct val="100000"/>
            </a:lnSpc>
            <a:spcBef>
              <a:spcPts val="0"/>
            </a:spcBef>
            <a:spcAft>
              <a:spcPts val="0"/>
            </a:spcAft>
            <a:buSzPts val="1000"/>
            <a:buFont typeface="Arial"/>
            <a:buNone/>
          </a:pPr>
          <a:endParaRPr sz="1000" b="0">
            <a:solidFill>
              <a:srgbClr val="000000"/>
            </a:solidFill>
            <a:latin typeface="Saira SemiCondensed" panose="00000506000000000000" pitchFamily="2" charset="0"/>
            <a:ea typeface="Fira Sans"/>
            <a:cs typeface="Fira Sans"/>
            <a:sym typeface="Fira Sans"/>
          </a:endParaRPr>
        </a:p>
        <a:p>
          <a:pPr marL="0" marR="0" lvl="0" indent="0" algn="l" rtl="0">
            <a:lnSpc>
              <a:spcPct val="100000"/>
            </a:lnSpc>
            <a:spcBef>
              <a:spcPts val="0"/>
            </a:spcBef>
            <a:spcAft>
              <a:spcPts val="0"/>
            </a:spcAft>
            <a:buClr>
              <a:srgbClr val="00B050"/>
            </a:buClr>
            <a:buSzPts val="1000"/>
            <a:buFont typeface="Fira Sans"/>
            <a:buNone/>
          </a:pPr>
          <a:r>
            <a:rPr lang="en-US" sz="1000">
              <a:solidFill>
                <a:srgbClr val="00B050"/>
              </a:solidFill>
              <a:latin typeface="Saira SemiCondensed" panose="00000506000000000000" pitchFamily="2" charset="0"/>
              <a:ea typeface="Fira Sans"/>
              <a:cs typeface="Fira Sans"/>
              <a:sym typeface="Fira Sans"/>
            </a:rPr>
            <a:t>Criteria_range </a:t>
          </a:r>
          <a:r>
            <a:rPr lang="en-US" sz="1000">
              <a:solidFill>
                <a:srgbClr val="000000"/>
              </a:solidFill>
              <a:latin typeface="Saira SemiCondensed" panose="00000506000000000000" pitchFamily="2" charset="0"/>
              <a:ea typeface="Fira Sans"/>
              <a:cs typeface="Fira Sans"/>
              <a:sym typeface="Fira Sans"/>
            </a:rPr>
            <a:t>is range of cells in Modelur Live Data worksheet that contain the numbers of storeys for simple buildings and complex buildings. The </a:t>
          </a:r>
          <a:r>
            <a:rPr lang="en-US" sz="1000">
              <a:solidFill>
                <a:srgbClr val="7030A0"/>
              </a:solidFill>
              <a:latin typeface="Saira SemiCondensed" panose="00000506000000000000" pitchFamily="2" charset="0"/>
              <a:ea typeface="Fira Sans"/>
              <a:cs typeface="Fira Sans"/>
              <a:sym typeface="Fira Sans"/>
            </a:rPr>
            <a:t>criteria</a:t>
          </a:r>
          <a:r>
            <a:rPr lang="en-US" sz="1000">
              <a:solidFill>
                <a:srgbClr val="000000"/>
              </a:solidFill>
              <a:latin typeface="Saira SemiCondensed" panose="00000506000000000000" pitchFamily="2" charset="0"/>
              <a:ea typeface="Fira Sans"/>
              <a:cs typeface="Fira Sans"/>
              <a:sym typeface="Fira Sans"/>
            </a:rPr>
            <a:t> is "&gt;=5".</a:t>
          </a:r>
          <a:endParaRPr sz="1400">
            <a:latin typeface="Saira SemiCondensed" panose="00000506000000000000" pitchFamily="2" charset="0"/>
          </a:endParaRPr>
        </a:p>
        <a:p>
          <a:pPr marL="0" marR="0" lvl="0" indent="0" algn="l" rtl="0">
            <a:lnSpc>
              <a:spcPct val="100000"/>
            </a:lnSpc>
            <a:spcBef>
              <a:spcPts val="0"/>
            </a:spcBef>
            <a:spcAft>
              <a:spcPts val="0"/>
            </a:spcAft>
            <a:buSzPts val="1000"/>
            <a:buFont typeface="Arial"/>
            <a:buNone/>
          </a:pPr>
          <a:endParaRPr sz="1000">
            <a:solidFill>
              <a:srgbClr val="000000"/>
            </a:solidFill>
            <a:latin typeface="Fira Sans"/>
            <a:ea typeface="Fira Sans"/>
            <a:cs typeface="Fira Sans"/>
            <a:sym typeface="Fira Sans"/>
          </a:endParaRPr>
        </a:p>
        <a:p>
          <a:pPr marL="0" marR="0" lvl="0" indent="0" algn="l" rtl="0">
            <a:lnSpc>
              <a:spcPct val="100000"/>
            </a:lnSpc>
            <a:spcBef>
              <a:spcPts val="0"/>
            </a:spcBef>
            <a:spcAft>
              <a:spcPts val="0"/>
            </a:spcAft>
            <a:buSzPts val="1000"/>
            <a:buFont typeface="Arial"/>
            <a:buNone/>
          </a:pPr>
          <a:endParaRPr sz="1000">
            <a:solidFill>
              <a:srgbClr val="000000"/>
            </a:solidFill>
            <a:latin typeface="Fira Sans"/>
            <a:ea typeface="Fira Sans"/>
            <a:cs typeface="Fira Sans"/>
            <a:sym typeface="Fira Sans"/>
          </a:endParaRPr>
        </a:p>
        <a:p>
          <a:pPr marL="0" marR="0" lvl="0" indent="0" algn="l" rtl="0">
            <a:lnSpc>
              <a:spcPct val="100000"/>
            </a:lnSpc>
            <a:spcBef>
              <a:spcPts val="0"/>
            </a:spcBef>
            <a:spcAft>
              <a:spcPts val="0"/>
            </a:spcAft>
            <a:buSzPts val="1000"/>
            <a:buFont typeface="Arial"/>
            <a:buNone/>
          </a:pPr>
          <a:endParaRPr sz="1000">
            <a:solidFill>
              <a:srgbClr val="000000"/>
            </a:solidFill>
            <a:latin typeface="Fira Sans"/>
            <a:ea typeface="Fira Sans"/>
            <a:cs typeface="Fira Sans"/>
            <a:sym typeface="Fira Sans"/>
          </a:endParaRPr>
        </a:p>
        <a:p>
          <a:pPr marL="0" lvl="0" indent="0" algn="ctr" rtl="0">
            <a:spcBef>
              <a:spcPts val="0"/>
            </a:spcBef>
            <a:spcAft>
              <a:spcPts val="0"/>
            </a:spcAft>
            <a:buNone/>
          </a:pPr>
          <a:endParaRPr sz="1000">
            <a:solidFill>
              <a:srgbClr val="000000"/>
            </a:solidFill>
            <a:latin typeface="Fira Sans"/>
            <a:ea typeface="Fira Sans"/>
            <a:cs typeface="Fira Sans"/>
            <a:sym typeface="Fira Sans"/>
          </a:endParaRPr>
        </a:p>
        <a:p>
          <a:pPr marL="0" lvl="0" indent="0" algn="l" rtl="0">
            <a:spcBef>
              <a:spcPts val="0"/>
            </a:spcBef>
            <a:spcAft>
              <a:spcPts val="0"/>
            </a:spcAft>
            <a:buNone/>
          </a:pPr>
          <a:endParaRPr sz="1000">
            <a:solidFill>
              <a:srgbClr val="000000"/>
            </a:solidFill>
            <a:latin typeface="Fira Sans"/>
            <a:ea typeface="Fira Sans"/>
            <a:cs typeface="Fira Sans"/>
            <a:sym typeface="Fira Sans"/>
          </a:endParaRPr>
        </a:p>
        <a:p>
          <a:pPr marL="0" lvl="0" indent="0" algn="l" rtl="0">
            <a:spcBef>
              <a:spcPts val="0"/>
            </a:spcBef>
            <a:spcAft>
              <a:spcPts val="0"/>
            </a:spcAft>
            <a:buNone/>
          </a:pPr>
          <a:endParaRPr sz="1000">
            <a:solidFill>
              <a:srgbClr val="000000"/>
            </a:solidFill>
            <a:latin typeface="Fira Sans"/>
            <a:ea typeface="Fira Sans"/>
            <a:cs typeface="Fira Sans"/>
            <a:sym typeface="Fira Sans"/>
          </a:endParaRPr>
        </a:p>
        <a:p>
          <a:pPr marL="0" lvl="0" indent="0" algn="l" rtl="0">
            <a:spcBef>
              <a:spcPts val="0"/>
            </a:spcBef>
            <a:spcAft>
              <a:spcPts val="0"/>
            </a:spcAft>
            <a:buNone/>
          </a:pPr>
          <a:endParaRPr sz="1000">
            <a:solidFill>
              <a:srgbClr val="000000"/>
            </a:solidFill>
            <a:latin typeface="Fira Sans"/>
            <a:ea typeface="Fira Sans"/>
            <a:cs typeface="Fira Sans"/>
            <a:sym typeface="Fira Sans"/>
          </a:endParaRPr>
        </a:p>
        <a:p>
          <a:pPr marL="0" lvl="0" indent="0" algn="l" rtl="0">
            <a:spcBef>
              <a:spcPts val="0"/>
            </a:spcBef>
            <a:spcAft>
              <a:spcPts val="0"/>
            </a:spcAft>
            <a:buNone/>
          </a:pPr>
          <a:endParaRPr sz="1000">
            <a:solidFill>
              <a:srgbClr val="000000"/>
            </a:solidFill>
            <a:latin typeface="Fira Sans"/>
            <a:ea typeface="Fira Sans"/>
            <a:cs typeface="Fira Sans"/>
            <a:sym typeface="Fira Sans"/>
          </a:endParaRPr>
        </a:p>
        <a:p>
          <a:pPr marL="0" lvl="0" indent="0" algn="l" rtl="0">
            <a:spcBef>
              <a:spcPts val="0"/>
            </a:spcBef>
            <a:spcAft>
              <a:spcPts val="0"/>
            </a:spcAft>
            <a:buNone/>
          </a:pPr>
          <a:endParaRPr sz="1000">
            <a:solidFill>
              <a:srgbClr val="000000"/>
            </a:solidFill>
            <a:latin typeface="Fira Sans"/>
            <a:ea typeface="Fira Sans"/>
            <a:cs typeface="Fira Sans"/>
            <a:sym typeface="Fira Sans"/>
          </a:endParaRPr>
        </a:p>
        <a:p>
          <a:pPr marL="0" lvl="0" indent="0" algn="l" rtl="0">
            <a:spcBef>
              <a:spcPts val="0"/>
            </a:spcBef>
            <a:spcAft>
              <a:spcPts val="0"/>
            </a:spcAft>
            <a:buNone/>
          </a:pPr>
          <a:endParaRPr sz="1000">
            <a:solidFill>
              <a:srgbClr val="000000"/>
            </a:solidFill>
            <a:latin typeface="Fira Sans"/>
            <a:ea typeface="Fira Sans"/>
            <a:cs typeface="Fira Sans"/>
            <a:sym typeface="Fira Sans"/>
          </a:endParaRPr>
        </a:p>
      </xdr:txBody>
    </xdr:sp>
    <xdr:clientData fLocksWithSheet="0"/>
  </xdr:oneCellAnchor>
  <xdr:oneCellAnchor>
    <xdr:from>
      <xdr:col>5</xdr:col>
      <xdr:colOff>508635</xdr:colOff>
      <xdr:row>36</xdr:row>
      <xdr:rowOff>192405</xdr:rowOff>
    </xdr:from>
    <xdr:ext cx="3758565" cy="4692015"/>
    <xdr:sp macro="" textlink="">
      <xdr:nvSpPr>
        <xdr:cNvPr id="7" name="Shape 7">
          <a:extLst>
            <a:ext uri="{FF2B5EF4-FFF2-40B4-BE49-F238E27FC236}">
              <a16:creationId xmlns:a16="http://schemas.microsoft.com/office/drawing/2014/main" id="{00000000-0008-0000-0300-000007000000}"/>
            </a:ext>
          </a:extLst>
        </xdr:cNvPr>
        <xdr:cNvSpPr/>
      </xdr:nvSpPr>
      <xdr:spPr>
        <a:xfrm>
          <a:off x="10803255" y="8101965"/>
          <a:ext cx="3758565" cy="4692015"/>
        </a:xfrm>
        <a:prstGeom prst="rect">
          <a:avLst/>
        </a:prstGeom>
        <a:solidFill>
          <a:srgbClr val="DAE5F1"/>
        </a:solidFill>
        <a:ln>
          <a:noFill/>
        </a:ln>
      </xdr:spPr>
      <xdr:txBody>
        <a:bodyPr spcFirstLastPara="1" wrap="square" lIns="180000" tIns="180000" rIns="180000" bIns="180000" anchor="t" anchorCtr="0">
          <a:noAutofit/>
        </a:bodyPr>
        <a:lstStyle/>
        <a:p>
          <a:pPr marL="0" lvl="0" indent="0" algn="ctr" rtl="0">
            <a:spcBef>
              <a:spcPts val="0"/>
            </a:spcBef>
            <a:spcAft>
              <a:spcPts val="0"/>
            </a:spcAft>
            <a:buNone/>
          </a:pPr>
          <a:r>
            <a:rPr lang="en-US" sz="1200" b="1">
              <a:solidFill>
                <a:srgbClr val="000000"/>
              </a:solidFill>
              <a:latin typeface="Saira SemiCondensed" panose="00000506000000000000" pitchFamily="2" charset="0"/>
              <a:ea typeface="Fira Sans"/>
              <a:cs typeface="Fira Sans"/>
              <a:sym typeface="Fira Sans"/>
            </a:rPr>
            <a:t>How many buildings?</a:t>
          </a:r>
          <a:endParaRPr sz="1500" b="1">
            <a:solidFill>
              <a:srgbClr val="000000"/>
            </a:solidFill>
            <a:latin typeface="Saira SemiCondensed" panose="00000506000000000000" pitchFamily="2" charset="0"/>
            <a:ea typeface="Fira Sans"/>
            <a:cs typeface="Fira Sans"/>
            <a:sym typeface="Fira Sans"/>
          </a:endParaRPr>
        </a:p>
        <a:p>
          <a:pPr marL="0" lvl="0" indent="0" algn="ctr" rtl="0">
            <a:spcBef>
              <a:spcPts val="0"/>
            </a:spcBef>
            <a:spcAft>
              <a:spcPts val="0"/>
            </a:spcAft>
            <a:buNone/>
          </a:pPr>
          <a:endParaRPr sz="1000" b="1">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a:solidFill>
                <a:srgbClr val="000000"/>
              </a:solidFill>
              <a:latin typeface="Saira SemiCondensed" panose="00000506000000000000" pitchFamily="2" charset="0"/>
              <a:ea typeface="Fira Sans"/>
              <a:cs typeface="Fira Sans"/>
              <a:sym typeface="Fira Sans"/>
            </a:rPr>
            <a:t>COUNTIF formula can find the exact number of Buildings per specified Building use: </a:t>
          </a:r>
          <a:endParaRPr sz="1000">
            <a:latin typeface="Saira SemiCondensed" panose="00000506000000000000" pitchFamily="2" charset="0"/>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ctr" rtl="0">
            <a:spcBef>
              <a:spcPts val="0"/>
            </a:spcBef>
            <a:spcAft>
              <a:spcPts val="0"/>
            </a:spcAft>
            <a:buNone/>
          </a:pPr>
          <a:r>
            <a:rPr lang="en-US" sz="1000">
              <a:solidFill>
                <a:srgbClr val="000000"/>
              </a:solidFill>
              <a:latin typeface="Saira SemiCondensed" panose="00000506000000000000" pitchFamily="2" charset="0"/>
              <a:ea typeface="Fira Sans"/>
              <a:cs typeface="Fira Sans"/>
              <a:sym typeface="Fira Sans"/>
            </a:rPr>
            <a:t> =COUNTIF(</a:t>
          </a:r>
          <a:r>
            <a:rPr lang="en-US" sz="1000">
              <a:solidFill>
                <a:srgbClr val="00B050"/>
              </a:solidFill>
              <a:latin typeface="Saira SemiCondensed" panose="00000506000000000000" pitchFamily="2" charset="0"/>
              <a:ea typeface="Fira Sans"/>
              <a:cs typeface="Fira Sans"/>
              <a:sym typeface="Fira Sans"/>
            </a:rPr>
            <a:t>criteria_range</a:t>
          </a:r>
          <a:r>
            <a:rPr lang="en-US" sz="1000">
              <a:solidFill>
                <a:srgbClr val="000000"/>
              </a:solidFill>
              <a:latin typeface="Saira SemiCondensed" panose="00000506000000000000" pitchFamily="2" charset="0"/>
              <a:ea typeface="Fira Sans"/>
              <a:cs typeface="Fira Sans"/>
              <a:sym typeface="Fira Sans"/>
            </a:rPr>
            <a:t>; </a:t>
          </a:r>
          <a:r>
            <a:rPr lang="en-US" sz="1000">
              <a:solidFill>
                <a:srgbClr val="7030A0"/>
              </a:solidFill>
              <a:latin typeface="Saira SemiCondensed" panose="00000506000000000000" pitchFamily="2" charset="0"/>
              <a:ea typeface="Fira Sans"/>
              <a:cs typeface="Fira Sans"/>
              <a:sym typeface="Fira Sans"/>
            </a:rPr>
            <a:t>criteria</a:t>
          </a:r>
          <a:r>
            <a:rPr lang="en-US" sz="1000">
              <a:solidFill>
                <a:srgbClr val="000000"/>
              </a:solidFill>
              <a:latin typeface="Saira SemiCondensed" panose="00000506000000000000" pitchFamily="2" charset="0"/>
              <a:ea typeface="Fira Sans"/>
              <a:cs typeface="Fira Sans"/>
              <a:sym typeface="Fira Sans"/>
            </a:rPr>
            <a:t>)</a:t>
          </a:r>
          <a:endParaRPr sz="1000">
            <a:latin typeface="Saira SemiCondensed" panose="00000506000000000000" pitchFamily="2" charset="0"/>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a:solidFill>
                <a:srgbClr val="00B050"/>
              </a:solidFill>
              <a:latin typeface="Saira SemiCondensed" panose="00000506000000000000" pitchFamily="2" charset="0"/>
              <a:ea typeface="Fira Sans"/>
              <a:cs typeface="Fira Sans"/>
              <a:sym typeface="Fira Sans"/>
            </a:rPr>
            <a:t>criteria_range</a:t>
          </a:r>
          <a:r>
            <a:rPr lang="en-US" sz="1000">
              <a:solidFill>
                <a:srgbClr val="000000"/>
              </a:solidFill>
              <a:latin typeface="Saira SemiCondensed" panose="00000506000000000000" pitchFamily="2" charset="0"/>
              <a:ea typeface="Fira Sans"/>
              <a:cs typeface="Fira Sans"/>
              <a:sym typeface="Fira Sans"/>
            </a:rPr>
            <a:t> is range of cells in </a:t>
          </a:r>
          <a:r>
            <a:rPr lang="en-US" sz="1000" i="1">
              <a:solidFill>
                <a:srgbClr val="000000"/>
              </a:solidFill>
              <a:latin typeface="Saira SemiCondensed" panose="00000506000000000000" pitchFamily="2" charset="0"/>
              <a:ea typeface="Fira Sans"/>
              <a:cs typeface="Fira Sans"/>
              <a:sym typeface="Fira Sans"/>
            </a:rPr>
            <a:t>Modelur Live Data </a:t>
          </a:r>
          <a:r>
            <a:rPr lang="en-US" sz="1000" i="0">
              <a:solidFill>
                <a:srgbClr val="000000"/>
              </a:solidFill>
              <a:latin typeface="Saira SemiCondensed" panose="00000506000000000000" pitchFamily="2" charset="0"/>
              <a:ea typeface="Fira Sans"/>
              <a:cs typeface="Fira Sans"/>
              <a:sym typeface="Fira Sans"/>
            </a:rPr>
            <a:t>worksheet</a:t>
          </a:r>
          <a:r>
            <a:rPr lang="en-US" sz="1000">
              <a:solidFill>
                <a:srgbClr val="000000"/>
              </a:solidFill>
              <a:latin typeface="Saira SemiCondensed" panose="00000506000000000000" pitchFamily="2" charset="0"/>
              <a:ea typeface="Fira Sans"/>
              <a:cs typeface="Fira Sans"/>
              <a:sym typeface="Fira Sans"/>
            </a:rPr>
            <a:t>, that contain the data of the land use for each building.</a:t>
          </a:r>
          <a:endParaRPr sz="1000">
            <a:latin typeface="Saira SemiCondensed" panose="00000506000000000000" pitchFamily="2" charset="0"/>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a:solidFill>
                <a:srgbClr val="7030A0"/>
              </a:solidFill>
              <a:latin typeface="Saira SemiCondensed" panose="00000506000000000000" pitchFamily="2" charset="0"/>
              <a:ea typeface="Fira Sans"/>
              <a:cs typeface="Fira Sans"/>
              <a:sym typeface="Fira Sans"/>
            </a:rPr>
            <a:t>criteria</a:t>
          </a:r>
          <a:r>
            <a:rPr lang="en-US" sz="1000">
              <a:solidFill>
                <a:srgbClr val="000000"/>
              </a:solidFill>
              <a:latin typeface="Saira SemiCondensed" panose="00000506000000000000" pitchFamily="2" charset="0"/>
              <a:ea typeface="Fira Sans"/>
              <a:cs typeface="Fira Sans"/>
              <a:sym typeface="Fira Sans"/>
            </a:rPr>
            <a:t> is the selected land use name (e.g. Service, Education ...).</a:t>
          </a:r>
          <a:endParaRPr sz="1000">
            <a:latin typeface="Saira SemiCondensed" panose="00000506000000000000" pitchFamily="2" charset="0"/>
          </a:endParaRPr>
        </a:p>
        <a:p>
          <a:pPr marL="0" lvl="0" indent="0" algn="ctr"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00" b="1">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b="1">
              <a:solidFill>
                <a:srgbClr val="000000"/>
              </a:solidFill>
              <a:latin typeface="Saira SemiCondensed" panose="00000506000000000000" pitchFamily="2" charset="0"/>
              <a:ea typeface="Fira Sans"/>
              <a:cs typeface="Fira Sans"/>
              <a:sym typeface="Fira Sans"/>
            </a:rPr>
            <a:t>Extra tip: Type $ to lock the cell reference </a:t>
          </a:r>
          <a:endParaRPr sz="1000">
            <a:latin typeface="Saira SemiCondensed" panose="00000506000000000000" pitchFamily="2" charset="0"/>
          </a:endParaRPr>
        </a:p>
        <a:p>
          <a:pPr marL="0" lvl="0" indent="0" algn="l" rtl="0">
            <a:spcBef>
              <a:spcPts val="0"/>
            </a:spcBef>
            <a:spcAft>
              <a:spcPts val="0"/>
            </a:spcAft>
            <a:buNone/>
          </a:pPr>
          <a:endParaRPr sz="1000" b="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b="0">
              <a:solidFill>
                <a:srgbClr val="000000"/>
              </a:solidFill>
              <a:latin typeface="Saira SemiCondensed" panose="00000506000000000000" pitchFamily="2" charset="0"/>
              <a:ea typeface="Fira Sans"/>
              <a:cs typeface="Fira Sans"/>
              <a:sym typeface="Fira Sans"/>
            </a:rPr>
            <a:t>If you want a formula to consistently refer to a particular cell, even if you copy or move the formula elsewhere on the worksheet, you need to use an absolute cell reference</a:t>
          </a:r>
          <a:endParaRPr sz="1000">
            <a:latin typeface="Saira SemiCondensed" panose="00000506000000000000" pitchFamily="2" charset="0"/>
          </a:endParaRPr>
        </a:p>
        <a:p>
          <a:pPr marL="0" lvl="0" indent="0" algn="l" rtl="0">
            <a:spcBef>
              <a:spcPts val="0"/>
            </a:spcBef>
            <a:spcAft>
              <a:spcPts val="0"/>
            </a:spcAft>
            <a:buNone/>
          </a:pPr>
          <a:endParaRPr sz="1000" b="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b="0">
              <a:solidFill>
                <a:srgbClr val="000000"/>
              </a:solidFill>
              <a:latin typeface="Saira SemiCondensed" panose="00000506000000000000" pitchFamily="2" charset="0"/>
              <a:ea typeface="Fira Sans"/>
              <a:cs typeface="Fira Sans"/>
              <a:sym typeface="Fira Sans"/>
            </a:rPr>
            <a:t>An absolute cell reference is a cell address that contains a dollar sign ($) in the row or column. </a:t>
          </a:r>
          <a:endParaRPr sz="1000">
            <a:latin typeface="Saira SemiCondensed" panose="00000506000000000000" pitchFamily="2" charset="0"/>
          </a:endParaRPr>
        </a:p>
        <a:p>
          <a:pPr marL="0" lvl="0" indent="0" algn="ctr" rtl="0">
            <a:spcBef>
              <a:spcPts val="0"/>
            </a:spcBef>
            <a:spcAft>
              <a:spcPts val="0"/>
            </a:spcAft>
            <a:buNone/>
          </a:pPr>
          <a:endParaRPr sz="1150">
            <a:solidFill>
              <a:srgbClr val="000000"/>
            </a:solidFill>
            <a:latin typeface="Fira Sans"/>
            <a:ea typeface="Fira Sans"/>
            <a:cs typeface="Fira Sans"/>
            <a:sym typeface="Fira Sans"/>
          </a:endParaRPr>
        </a:p>
        <a:p>
          <a:pPr marL="0" marR="0" lvl="0" indent="0" algn="l" rtl="0">
            <a:lnSpc>
              <a:spcPct val="100000"/>
            </a:lnSpc>
            <a:spcBef>
              <a:spcPts val="0"/>
            </a:spcBef>
            <a:spcAft>
              <a:spcPts val="0"/>
            </a:spcAft>
            <a:buSzPts val="1050"/>
            <a:buFont typeface="Arial"/>
            <a:buNone/>
          </a:pPr>
          <a:endParaRPr sz="1050">
            <a:solidFill>
              <a:srgbClr val="000000"/>
            </a:solidFill>
            <a:latin typeface="Fira Sans"/>
            <a:ea typeface="Fira Sans"/>
            <a:cs typeface="Fira Sans"/>
            <a:sym typeface="Fira Sans"/>
          </a:endParaRPr>
        </a:p>
        <a:p>
          <a:pPr marL="0" lvl="0" indent="0" algn="l" rtl="0">
            <a:spcBef>
              <a:spcPts val="0"/>
            </a:spcBef>
            <a:spcAft>
              <a:spcPts val="0"/>
            </a:spcAft>
            <a:buNone/>
          </a:pPr>
          <a:endParaRPr sz="1050">
            <a:solidFill>
              <a:srgbClr val="000000"/>
            </a:solidFill>
            <a:latin typeface="Fira Sans"/>
            <a:ea typeface="Fira Sans"/>
            <a:cs typeface="Fira Sans"/>
            <a:sym typeface="Fira Sans"/>
          </a:endParaRPr>
        </a:p>
        <a:p>
          <a:pPr marL="0" lvl="0" indent="0" algn="l" rtl="0">
            <a:spcBef>
              <a:spcPts val="0"/>
            </a:spcBef>
            <a:spcAft>
              <a:spcPts val="0"/>
            </a:spcAft>
            <a:buNone/>
          </a:pPr>
          <a:endParaRPr sz="1050">
            <a:solidFill>
              <a:srgbClr val="000000"/>
            </a:solidFill>
            <a:latin typeface="Fira Sans"/>
            <a:ea typeface="Fira Sans"/>
            <a:cs typeface="Fira Sans"/>
            <a:sym typeface="Fira Sans"/>
          </a:endParaRPr>
        </a:p>
        <a:p>
          <a:pPr marL="0" lvl="0" indent="0" algn="l" rtl="0">
            <a:spcBef>
              <a:spcPts val="0"/>
            </a:spcBef>
            <a:spcAft>
              <a:spcPts val="0"/>
            </a:spcAft>
            <a:buNone/>
          </a:pPr>
          <a:endParaRPr sz="1050">
            <a:solidFill>
              <a:srgbClr val="000000"/>
            </a:solidFill>
            <a:latin typeface="Fira Sans"/>
            <a:ea typeface="Fira Sans"/>
            <a:cs typeface="Fira Sans"/>
            <a:sym typeface="Fira Sans"/>
          </a:endParaRPr>
        </a:p>
        <a:p>
          <a:pPr marL="0" lvl="0" indent="0" algn="l" rtl="0">
            <a:spcBef>
              <a:spcPts val="0"/>
            </a:spcBef>
            <a:spcAft>
              <a:spcPts val="0"/>
            </a:spcAft>
            <a:buNone/>
          </a:pPr>
          <a:endParaRPr sz="1050">
            <a:solidFill>
              <a:srgbClr val="000000"/>
            </a:solidFill>
            <a:latin typeface="Fira Sans"/>
            <a:ea typeface="Fira Sans"/>
            <a:cs typeface="Fira Sans"/>
            <a:sym typeface="Fira Sans"/>
          </a:endParaRPr>
        </a:p>
        <a:p>
          <a:pPr marL="0" lvl="0" indent="0" algn="l" rtl="0">
            <a:spcBef>
              <a:spcPts val="0"/>
            </a:spcBef>
            <a:spcAft>
              <a:spcPts val="0"/>
            </a:spcAft>
            <a:buNone/>
          </a:pPr>
          <a:endParaRPr sz="1500">
            <a:solidFill>
              <a:srgbClr val="000000"/>
            </a:solidFill>
            <a:latin typeface="Fira Sans"/>
            <a:ea typeface="Fira Sans"/>
            <a:cs typeface="Fira Sans"/>
            <a:sym typeface="Fira Sans"/>
          </a:endParaRPr>
        </a:p>
        <a:p>
          <a:pPr marL="0" lvl="0" indent="0" algn="l" rtl="0">
            <a:spcBef>
              <a:spcPts val="0"/>
            </a:spcBef>
            <a:spcAft>
              <a:spcPts val="0"/>
            </a:spcAft>
            <a:buNone/>
          </a:pPr>
          <a:endParaRPr sz="1000">
            <a:solidFill>
              <a:srgbClr val="000000"/>
            </a:solidFill>
            <a:latin typeface="Fira Sans"/>
            <a:ea typeface="Fira Sans"/>
            <a:cs typeface="Fira Sans"/>
            <a:sym typeface="Fira Sans"/>
          </a:endParaRPr>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592757</xdr:colOff>
      <xdr:row>13</xdr:row>
      <xdr:rowOff>133015</xdr:rowOff>
    </xdr:from>
    <xdr:ext cx="7147560" cy="5794543"/>
    <xdr:sp macro="" textlink="">
      <xdr:nvSpPr>
        <xdr:cNvPr id="10" name="Shape 10">
          <a:extLst>
            <a:ext uri="{FF2B5EF4-FFF2-40B4-BE49-F238E27FC236}">
              <a16:creationId xmlns:a16="http://schemas.microsoft.com/office/drawing/2014/main" id="{00000000-0008-0000-0500-00000A000000}"/>
            </a:ext>
          </a:extLst>
        </xdr:cNvPr>
        <xdr:cNvSpPr/>
      </xdr:nvSpPr>
      <xdr:spPr>
        <a:xfrm>
          <a:off x="592757" y="3365499"/>
          <a:ext cx="7147560" cy="5794543"/>
        </a:xfrm>
        <a:prstGeom prst="rect">
          <a:avLst/>
        </a:prstGeom>
        <a:solidFill>
          <a:srgbClr val="DAE5F1"/>
        </a:solidFill>
        <a:ln>
          <a:noFill/>
        </a:ln>
      </xdr:spPr>
      <xdr:txBody>
        <a:bodyPr spcFirstLastPara="1" wrap="square" lIns="180000" tIns="180000" rIns="180000" bIns="180000" anchor="t" anchorCtr="0">
          <a:noAutofit/>
        </a:bodyPr>
        <a:lstStyle/>
        <a:p>
          <a:pPr marL="0" lvl="0" indent="0" algn="ctr" rtl="0">
            <a:spcBef>
              <a:spcPts val="0"/>
            </a:spcBef>
            <a:spcAft>
              <a:spcPts val="0"/>
            </a:spcAft>
            <a:buNone/>
          </a:pPr>
          <a:r>
            <a:rPr lang="en-US" sz="1000" b="1">
              <a:solidFill>
                <a:srgbClr val="000000"/>
              </a:solidFill>
              <a:latin typeface="Saira SemiCondensed" panose="00000506000000000000" pitchFamily="2" charset="0"/>
              <a:ea typeface="Fira Sans"/>
              <a:cs typeface="Fira Sans"/>
              <a:sym typeface="Fira Sans"/>
            </a:rPr>
            <a:t>How many </a:t>
          </a:r>
          <a:r>
            <a:rPr lang="sl-SI" sz="1000" b="1" baseline="0">
              <a:solidFill>
                <a:srgbClr val="000000"/>
              </a:solidFill>
              <a:latin typeface="Saira SemiCondensed" panose="00000506000000000000" pitchFamily="2" charset="0"/>
              <a:ea typeface="Fira Sans"/>
              <a:cs typeface="Fira Sans"/>
              <a:sym typeface="Fira Sans"/>
            </a:rPr>
            <a:t> </a:t>
          </a:r>
          <a:r>
            <a:rPr lang="en-US" sz="1000" b="1">
              <a:solidFill>
                <a:srgbClr val="000000"/>
              </a:solidFill>
              <a:latin typeface="Saira SemiCondensed" panose="00000506000000000000" pitchFamily="2" charset="0"/>
              <a:ea typeface="Fira Sans"/>
              <a:cs typeface="Fira Sans"/>
              <a:sym typeface="Fira Sans"/>
            </a:rPr>
            <a:t>is there in a City Block?</a:t>
          </a: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a:solidFill>
                <a:srgbClr val="000000"/>
              </a:solidFill>
              <a:latin typeface="Saira SemiCondensed" panose="00000506000000000000" pitchFamily="2" charset="0"/>
              <a:ea typeface="Fira Sans"/>
              <a:cs typeface="Fira Sans"/>
              <a:sym typeface="Fira Sans"/>
            </a:rPr>
            <a:t>You want to </a:t>
          </a:r>
          <a:r>
            <a:rPr lang="sl-SI" sz="1000">
              <a:solidFill>
                <a:srgbClr val="000000"/>
              </a:solidFill>
              <a:latin typeface="Saira SemiCondensed" panose="00000506000000000000" pitchFamily="2" charset="0"/>
              <a:ea typeface="Fira Sans"/>
              <a:cs typeface="Fira Sans"/>
              <a:sym typeface="Fira Sans"/>
            </a:rPr>
            <a:t>what is the</a:t>
          </a:r>
          <a:r>
            <a:rPr lang="sl-SI" sz="1000" baseline="0">
              <a:solidFill>
                <a:srgbClr val="000000"/>
              </a:solidFill>
              <a:latin typeface="Saira SemiCondensed" panose="00000506000000000000" pitchFamily="2" charset="0"/>
              <a:ea typeface="Fira Sans"/>
              <a:cs typeface="Fira Sans"/>
              <a:sym typeface="Fira Sans"/>
            </a:rPr>
            <a:t> Net floor area of a specific land use for </a:t>
          </a:r>
          <a:r>
            <a:rPr lang="en-US" sz="1000">
              <a:solidFill>
                <a:srgbClr val="000000"/>
              </a:solidFill>
              <a:latin typeface="Saira SemiCondensed" panose="00000506000000000000" pitchFamily="2" charset="0"/>
              <a:ea typeface="Fira Sans"/>
              <a:cs typeface="Fira Sans"/>
              <a:sym typeface="Fira Sans"/>
            </a:rPr>
            <a:t>selected City Block of your emerging urban design project. Pivot table is a proper instrument to inspect this information. </a:t>
          </a:r>
          <a:endParaRPr sz="1400">
            <a:latin typeface="Saira SemiCondensed" panose="00000506000000000000" pitchFamily="2" charset="0"/>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a:solidFill>
                <a:srgbClr val="000000"/>
              </a:solidFill>
              <a:latin typeface="Saira SemiCondensed" panose="00000506000000000000" pitchFamily="2" charset="0"/>
              <a:ea typeface="Fira Sans"/>
              <a:cs typeface="Fira Sans"/>
              <a:sym typeface="Fira Sans"/>
            </a:rPr>
            <a:t>1.) Go to Excel Ribbon, </a:t>
          </a:r>
          <a:r>
            <a:rPr lang="en-US" sz="1000" b="1">
              <a:solidFill>
                <a:srgbClr val="000000"/>
              </a:solidFill>
              <a:latin typeface="Saira SemiCondensed" panose="00000506000000000000" pitchFamily="2" charset="0"/>
              <a:ea typeface="Fira Sans"/>
              <a:cs typeface="Fira Sans"/>
              <a:sym typeface="Fira Sans"/>
            </a:rPr>
            <a:t>Insert -&gt; Pivot table. </a:t>
          </a:r>
          <a:r>
            <a:rPr lang="en-US" sz="1000" b="0">
              <a:solidFill>
                <a:srgbClr val="000000"/>
              </a:solidFill>
              <a:latin typeface="Saira SemiCondensed" panose="00000506000000000000" pitchFamily="2" charset="0"/>
              <a:ea typeface="Fira Sans"/>
              <a:cs typeface="Fira Sans"/>
              <a:sym typeface="Fira Sans"/>
            </a:rPr>
            <a:t>Select the inpute data</a:t>
          </a:r>
          <a:r>
            <a:rPr lang="en-US" sz="1000">
              <a:solidFill>
                <a:srgbClr val="000000"/>
              </a:solidFill>
              <a:latin typeface="Saira SemiCondensed" panose="00000506000000000000" pitchFamily="2" charset="0"/>
              <a:ea typeface="Fira Sans"/>
              <a:cs typeface="Fira Sans"/>
              <a:sym typeface="Fira Sans"/>
            </a:rPr>
            <a:t> for pivot table. In this case, select </a:t>
          </a:r>
          <a:r>
            <a:rPr lang="en-US" sz="1000" i="1">
              <a:solidFill>
                <a:srgbClr val="000000"/>
              </a:solidFill>
              <a:latin typeface="Saira SemiCondensed" panose="00000506000000000000" pitchFamily="2" charset="0"/>
              <a:ea typeface="Fira Sans"/>
              <a:cs typeface="Fira Sans"/>
              <a:sym typeface="Fira Sans"/>
            </a:rPr>
            <a:t>SIMPLE BUILDINGS DATA</a:t>
          </a:r>
          <a:r>
            <a:rPr lang="en-US" sz="1000">
              <a:solidFill>
                <a:srgbClr val="000000"/>
              </a:solidFill>
              <a:latin typeface="Saira SemiCondensed" panose="00000506000000000000" pitchFamily="2" charset="0"/>
              <a:ea typeface="Fira Sans"/>
              <a:cs typeface="Fira Sans"/>
              <a:sym typeface="Fira Sans"/>
            </a:rPr>
            <a:t> and </a:t>
          </a:r>
          <a:r>
            <a:rPr lang="en-US" sz="1000" i="1">
              <a:solidFill>
                <a:srgbClr val="000000"/>
              </a:solidFill>
              <a:latin typeface="Saira SemiCondensed" panose="00000506000000000000" pitchFamily="2" charset="0"/>
              <a:ea typeface="Fira Sans"/>
              <a:cs typeface="Fira Sans"/>
              <a:sym typeface="Fira Sans"/>
            </a:rPr>
            <a:t>COMPLEX BUILDINGS DATA </a:t>
          </a:r>
          <a:r>
            <a:rPr lang="en-US" sz="1000">
              <a:solidFill>
                <a:srgbClr val="000000"/>
              </a:solidFill>
              <a:latin typeface="Saira SemiCondensed" panose="00000506000000000000" pitchFamily="2" charset="0"/>
              <a:ea typeface="Fira Sans"/>
              <a:cs typeface="Fira Sans"/>
              <a:sym typeface="Fira Sans"/>
            </a:rPr>
            <a:t>tables in the </a:t>
          </a:r>
          <a:r>
            <a:rPr lang="en-US" sz="1000" i="1" u="none">
              <a:solidFill>
                <a:srgbClr val="000000"/>
              </a:solidFill>
              <a:latin typeface="Saira SemiCondensed" panose="00000506000000000000" pitchFamily="2" charset="0"/>
              <a:ea typeface="Fira Sans"/>
              <a:cs typeface="Fira Sans"/>
              <a:sym typeface="Fira Sans"/>
            </a:rPr>
            <a:t>Modelur Live Data</a:t>
          </a:r>
          <a:r>
            <a:rPr lang="en-US" sz="1000">
              <a:solidFill>
                <a:srgbClr val="000000"/>
              </a:solidFill>
              <a:latin typeface="Saira SemiCondensed" panose="00000506000000000000" pitchFamily="2" charset="0"/>
              <a:ea typeface="Fira Sans"/>
              <a:cs typeface="Fira Sans"/>
              <a:sym typeface="Fira Sans"/>
            </a:rPr>
            <a:t> spreadsheet. </a:t>
          </a:r>
          <a:endParaRPr sz="1400">
            <a:latin typeface="Saira SemiCondensed" panose="00000506000000000000" pitchFamily="2" charset="0"/>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a:solidFill>
                <a:srgbClr val="000000"/>
              </a:solidFill>
              <a:latin typeface="Saira SemiCondensed" panose="00000506000000000000" pitchFamily="2" charset="0"/>
              <a:ea typeface="Fira Sans"/>
              <a:cs typeface="Fira Sans"/>
              <a:sym typeface="Fira Sans"/>
            </a:rPr>
            <a:t>2.) Select the </a:t>
          </a:r>
          <a:r>
            <a:rPr lang="en-US" sz="1000" b="1">
              <a:solidFill>
                <a:srgbClr val="000000"/>
              </a:solidFill>
              <a:latin typeface="Saira SemiCondensed" panose="00000506000000000000" pitchFamily="2" charset="0"/>
              <a:ea typeface="Fira Sans"/>
              <a:cs typeface="Fira Sans"/>
              <a:sym typeface="Fira Sans"/>
            </a:rPr>
            <a:t>Pivot table fields</a:t>
          </a:r>
          <a:r>
            <a:rPr lang="en-US" sz="1000">
              <a:solidFill>
                <a:srgbClr val="000000"/>
              </a:solidFill>
              <a:latin typeface="Saira SemiCondensed" panose="00000506000000000000" pitchFamily="2" charset="0"/>
              <a:ea typeface="Fira Sans"/>
              <a:cs typeface="Fira Sans"/>
              <a:sym typeface="Fira Sans"/>
            </a:rPr>
            <a:t>. </a:t>
          </a:r>
          <a:r>
            <a:rPr lang="en-US" sz="1000" b="0">
              <a:solidFill>
                <a:srgbClr val="000000"/>
              </a:solidFill>
              <a:latin typeface="Saira SemiCondensed" panose="00000506000000000000" pitchFamily="2" charset="0"/>
              <a:ea typeface="Fira Sans"/>
              <a:cs typeface="Fira Sans"/>
              <a:sym typeface="Fira Sans"/>
            </a:rPr>
            <a:t>I</a:t>
          </a:r>
          <a:r>
            <a:rPr lang="en-US" sz="1000">
              <a:solidFill>
                <a:srgbClr val="000000"/>
              </a:solidFill>
              <a:latin typeface="Saira SemiCondensed" panose="00000506000000000000" pitchFamily="2" charset="0"/>
              <a:ea typeface="Fira Sans"/>
              <a:cs typeface="Fira Sans"/>
              <a:sym typeface="Fira Sans"/>
            </a:rPr>
            <a:t>n this case, select: </a:t>
          </a:r>
          <a:r>
            <a:rPr lang="en-US" sz="1000" i="1">
              <a:solidFill>
                <a:srgbClr val="000000"/>
              </a:solidFill>
              <a:latin typeface="Saira SemiCondensed" panose="00000506000000000000" pitchFamily="2" charset="0"/>
              <a:ea typeface="Fira Sans"/>
              <a:cs typeface="Fira Sans"/>
              <a:sym typeface="Fira Sans"/>
            </a:rPr>
            <a:t>Layer (*</a:t>
          </a:r>
          <a:r>
            <a:rPr lang="en-US" sz="1000" b="0" i="1">
              <a:solidFill>
                <a:srgbClr val="000000"/>
              </a:solidFill>
              <a:latin typeface="Saira SemiCondensed" panose="00000506000000000000" pitchFamily="2" charset="0"/>
              <a:ea typeface="Fira Sans"/>
              <a:cs typeface="Fira Sans"/>
              <a:sym typeface="Fira Sans"/>
            </a:rPr>
            <a:t>See the Modelur Live Sync Excel TIP)</a:t>
          </a:r>
          <a:r>
            <a:rPr lang="en-US" sz="1000" b="0" i="0">
              <a:solidFill>
                <a:srgbClr val="000000"/>
              </a:solidFill>
              <a:latin typeface="Saira SemiCondensed" panose="00000506000000000000" pitchFamily="2" charset="0"/>
              <a:ea typeface="Fira Sans"/>
              <a:cs typeface="Fira Sans"/>
              <a:sym typeface="Fira Sans"/>
            </a:rPr>
            <a:t>,</a:t>
          </a:r>
          <a:r>
            <a:rPr lang="en-US" sz="1000" b="0" i="1">
              <a:solidFill>
                <a:srgbClr val="000000"/>
              </a:solidFill>
              <a:latin typeface="Saira SemiCondensed" panose="00000506000000000000" pitchFamily="2" charset="0"/>
              <a:ea typeface="Fira Sans"/>
              <a:cs typeface="Fira Sans"/>
              <a:sym typeface="Fira Sans"/>
            </a:rPr>
            <a:t> </a:t>
          </a:r>
          <a:r>
            <a:rPr lang="sl-SI" sz="1000" i="1">
              <a:solidFill>
                <a:srgbClr val="000000"/>
              </a:solidFill>
              <a:latin typeface="Saira SemiCondensed" panose="00000506000000000000" pitchFamily="2" charset="0"/>
              <a:ea typeface="Fira Sans"/>
              <a:cs typeface="Fira Sans"/>
              <a:sym typeface="Fira Sans"/>
            </a:rPr>
            <a:t>Default</a:t>
          </a:r>
          <a:r>
            <a:rPr lang="sl-SI" sz="1000" i="1" baseline="0">
              <a:solidFill>
                <a:srgbClr val="000000"/>
              </a:solidFill>
              <a:latin typeface="Saira SemiCondensed" panose="00000506000000000000" pitchFamily="2" charset="0"/>
              <a:ea typeface="Fira Sans"/>
              <a:cs typeface="Fira Sans"/>
              <a:sym typeface="Fira Sans"/>
            </a:rPr>
            <a:t> Land Use </a:t>
          </a:r>
          <a:r>
            <a:rPr lang="en-US" sz="1000">
              <a:solidFill>
                <a:srgbClr val="000000"/>
              </a:solidFill>
              <a:latin typeface="Saira SemiCondensed" panose="00000506000000000000" pitchFamily="2" charset="0"/>
              <a:ea typeface="Fira Sans"/>
              <a:cs typeface="Fira Sans"/>
              <a:sym typeface="Fira Sans"/>
            </a:rPr>
            <a:t>and </a:t>
          </a:r>
          <a:r>
            <a:rPr lang="sl-SI" sz="1000">
              <a:solidFill>
                <a:srgbClr val="000000"/>
              </a:solidFill>
              <a:latin typeface="Saira SemiCondensed" panose="00000506000000000000" pitchFamily="2" charset="0"/>
              <a:ea typeface="Fira Sans"/>
              <a:cs typeface="Fira Sans"/>
              <a:sym typeface="Fira Sans"/>
            </a:rPr>
            <a:t>Sum</a:t>
          </a:r>
          <a:r>
            <a:rPr lang="sl-SI" sz="1000" baseline="0">
              <a:solidFill>
                <a:srgbClr val="000000"/>
              </a:solidFill>
              <a:latin typeface="Saira SemiCondensed" panose="00000506000000000000" pitchFamily="2" charset="0"/>
              <a:ea typeface="Fira Sans"/>
              <a:cs typeface="Fira Sans"/>
              <a:sym typeface="Fira Sans"/>
            </a:rPr>
            <a:t> of Net Floor Area</a:t>
          </a:r>
          <a:r>
            <a:rPr lang="en-US" sz="1000">
              <a:solidFill>
                <a:srgbClr val="000000"/>
              </a:solidFill>
              <a:latin typeface="Saira SemiCondensed" panose="00000506000000000000" pitchFamily="2" charset="0"/>
              <a:ea typeface="Fira Sans"/>
              <a:cs typeface="Fira Sans"/>
              <a:sym typeface="Fira Sans"/>
            </a:rPr>
            <a:t>. </a:t>
          </a:r>
          <a:endParaRPr sz="1400">
            <a:latin typeface="Saira SemiCondensed" panose="00000506000000000000" pitchFamily="2" charset="0"/>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a:solidFill>
                <a:srgbClr val="000000"/>
              </a:solidFill>
              <a:latin typeface="Saira SemiCondensed" panose="00000506000000000000" pitchFamily="2" charset="0"/>
              <a:ea typeface="Fira Sans"/>
              <a:cs typeface="Fira Sans"/>
              <a:sym typeface="Fira Sans"/>
            </a:rPr>
            <a:t>3.) Drag </a:t>
          </a:r>
          <a:r>
            <a:rPr lang="en-US" sz="1000" i="1">
              <a:solidFill>
                <a:srgbClr val="000000"/>
              </a:solidFill>
              <a:latin typeface="Saira SemiCondensed" panose="00000506000000000000" pitchFamily="2" charset="0"/>
              <a:ea typeface="Fira Sans"/>
              <a:cs typeface="Fira Sans"/>
              <a:sym typeface="Fira Sans"/>
            </a:rPr>
            <a:t>Layer</a:t>
          </a:r>
          <a:r>
            <a:rPr lang="en-US" sz="1000">
              <a:solidFill>
                <a:srgbClr val="000000"/>
              </a:solidFill>
              <a:latin typeface="Saira SemiCondensed" panose="00000506000000000000" pitchFamily="2" charset="0"/>
              <a:ea typeface="Fira Sans"/>
              <a:cs typeface="Fira Sans"/>
              <a:sym typeface="Fira Sans"/>
            </a:rPr>
            <a:t> field to </a:t>
          </a:r>
          <a:r>
            <a:rPr lang="en-US" sz="1000" b="1" i="1">
              <a:solidFill>
                <a:srgbClr val="FF0000"/>
              </a:solidFill>
              <a:latin typeface="Saira SemiCondensed" panose="00000506000000000000" pitchFamily="2" charset="0"/>
              <a:ea typeface="Fira Sans"/>
              <a:cs typeface="Fira Sans"/>
              <a:sym typeface="Fira Sans"/>
            </a:rPr>
            <a:t>Filters</a:t>
          </a:r>
          <a:r>
            <a:rPr lang="en-US" sz="1000" b="0" i="0">
              <a:solidFill>
                <a:srgbClr val="000000"/>
              </a:solidFill>
              <a:latin typeface="Saira SemiCondensed" panose="00000506000000000000" pitchFamily="2" charset="0"/>
              <a:ea typeface="Fira Sans"/>
              <a:cs typeface="Fira Sans"/>
              <a:sym typeface="Fira Sans"/>
            </a:rPr>
            <a:t>, so you can filter the data regarding to each City Block. </a:t>
          </a:r>
          <a:endParaRPr lang="sl-SI" sz="1000" b="0" i="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lang="sl-SI" sz="1000" b="0" i="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sl-SI" sz="1000" b="0" i="1">
              <a:effectLst/>
              <a:latin typeface="Saira SemiCondensed" panose="00000506000000000000" pitchFamily="2" charset="0"/>
              <a:ea typeface="+mn-ea"/>
              <a:cs typeface="+mn-cs"/>
            </a:rPr>
            <a:t>*</a:t>
          </a:r>
          <a:r>
            <a:rPr lang="en-US" sz="1000" b="0" i="1">
              <a:effectLst/>
              <a:latin typeface="Saira SemiCondensed" panose="00000506000000000000" pitchFamily="2" charset="0"/>
              <a:ea typeface="+mn-ea"/>
              <a:cs typeface="+mn-cs"/>
            </a:rPr>
            <a:t>Modelur Live Sync Excel TIP</a:t>
          </a:r>
          <a:r>
            <a:rPr lang="en-US" sz="1000" b="0" i="1">
              <a:solidFill>
                <a:srgbClr val="000000"/>
              </a:solidFill>
              <a:latin typeface="Saira SemiCondensed" panose="00000506000000000000" pitchFamily="2" charset="0"/>
              <a:ea typeface="Fira Sans"/>
              <a:cs typeface="Fira Sans"/>
              <a:sym typeface="Fira Sans"/>
            </a:rPr>
            <a:t>: Rename the Layer Field to "City Block".</a:t>
          </a:r>
          <a:endParaRPr lang="sl-SI" sz="1000" b="0" i="1">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lang="sl-SI" sz="1000" b="0" i="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r>
            <a:rPr lang="en-US" sz="1000">
              <a:solidFill>
                <a:srgbClr val="000000"/>
              </a:solidFill>
              <a:latin typeface="Saira SemiCondensed" panose="00000506000000000000" pitchFamily="2" charset="0"/>
              <a:ea typeface="Fira Sans"/>
              <a:cs typeface="Fira Sans"/>
              <a:sym typeface="Fira Sans"/>
            </a:rPr>
            <a:t>Add the </a:t>
          </a:r>
          <a:r>
            <a:rPr lang="sl-SI" sz="1000" i="1">
              <a:solidFill>
                <a:srgbClr val="000000"/>
              </a:solidFill>
              <a:latin typeface="Saira SemiCondensed" panose="00000506000000000000" pitchFamily="2" charset="0"/>
              <a:ea typeface="Fira Sans"/>
              <a:cs typeface="Fira Sans"/>
              <a:sym typeface="Fira Sans"/>
            </a:rPr>
            <a:t>Default Land Use </a:t>
          </a:r>
          <a:r>
            <a:rPr lang="en-US" sz="1000" i="0">
              <a:solidFill>
                <a:srgbClr val="000000"/>
              </a:solidFill>
              <a:latin typeface="Saira SemiCondensed" panose="00000506000000000000" pitchFamily="2" charset="0"/>
              <a:ea typeface="Fira Sans"/>
              <a:cs typeface="Fira Sans"/>
              <a:sym typeface="Fira Sans"/>
            </a:rPr>
            <a:t>field to the </a:t>
          </a:r>
          <a:r>
            <a:rPr lang="sl-SI" sz="1000" b="1" i="1">
              <a:solidFill>
                <a:srgbClr val="7030A0"/>
              </a:solidFill>
              <a:latin typeface="Saira SemiCondensed" panose="00000506000000000000" pitchFamily="2" charset="0"/>
              <a:ea typeface="Fira Sans"/>
              <a:cs typeface="Fira Sans"/>
              <a:sym typeface="Fira Sans"/>
            </a:rPr>
            <a:t>Columns </a:t>
          </a:r>
          <a:r>
            <a:rPr lang="en-US" sz="1000" b="1" i="1">
              <a:solidFill>
                <a:srgbClr val="7030A0"/>
              </a:solidFill>
              <a:latin typeface="Saira SemiCondensed" panose="00000506000000000000" pitchFamily="2" charset="0"/>
              <a:ea typeface="Fira Sans"/>
              <a:cs typeface="Fira Sans"/>
              <a:sym typeface="Fira Sans"/>
            </a:rPr>
            <a:t> </a:t>
          </a:r>
          <a:r>
            <a:rPr lang="en-US" sz="1000" b="0" i="0">
              <a:solidFill>
                <a:srgbClr val="000000"/>
              </a:solidFill>
              <a:latin typeface="Saira SemiCondensed" panose="00000506000000000000" pitchFamily="2" charset="0"/>
              <a:ea typeface="Fira Sans"/>
              <a:cs typeface="Fira Sans"/>
              <a:sym typeface="Fira Sans"/>
            </a:rPr>
            <a:t>and </a:t>
          </a:r>
          <a:r>
            <a:rPr lang="en-US" sz="1000" b="0" i="1">
              <a:solidFill>
                <a:srgbClr val="000000"/>
              </a:solidFill>
              <a:latin typeface="Saira SemiCondensed" panose="00000506000000000000" pitchFamily="2" charset="0"/>
              <a:ea typeface="Fira Sans"/>
              <a:cs typeface="Fira Sans"/>
              <a:sym typeface="Fira Sans"/>
            </a:rPr>
            <a:t>Sum of </a:t>
          </a:r>
          <a:r>
            <a:rPr lang="sl-SI" sz="1000" b="0" i="1">
              <a:solidFill>
                <a:srgbClr val="000000"/>
              </a:solidFill>
              <a:latin typeface="Saira SemiCondensed" panose="00000506000000000000" pitchFamily="2" charset="0"/>
              <a:ea typeface="Fira Sans"/>
              <a:cs typeface="Fira Sans"/>
              <a:sym typeface="Fira Sans"/>
            </a:rPr>
            <a:t>Net Floor Area</a:t>
          </a:r>
          <a:r>
            <a:rPr lang="en-US" sz="1000" b="0" i="1">
              <a:solidFill>
                <a:srgbClr val="000000"/>
              </a:solidFill>
              <a:latin typeface="Saira SemiCondensed" panose="00000506000000000000" pitchFamily="2" charset="0"/>
              <a:ea typeface="Fira Sans"/>
              <a:cs typeface="Fira Sans"/>
              <a:sym typeface="Fira Sans"/>
            </a:rPr>
            <a:t> </a:t>
          </a:r>
          <a:r>
            <a:rPr lang="en-US" sz="1000" b="0" i="0">
              <a:solidFill>
                <a:srgbClr val="000000"/>
              </a:solidFill>
              <a:latin typeface="Saira SemiCondensed" panose="00000506000000000000" pitchFamily="2" charset="0"/>
              <a:ea typeface="Fira Sans"/>
              <a:cs typeface="Fira Sans"/>
              <a:sym typeface="Fira Sans"/>
            </a:rPr>
            <a:t>to </a:t>
          </a:r>
          <a:r>
            <a:rPr lang="en-US" sz="1000" b="1" i="1">
              <a:solidFill>
                <a:srgbClr val="205867"/>
              </a:solidFill>
              <a:latin typeface="Saira SemiCondensed" panose="00000506000000000000" pitchFamily="2" charset="0"/>
              <a:ea typeface="Fira Sans"/>
              <a:cs typeface="Fira Sans"/>
              <a:sym typeface="Fira Sans"/>
            </a:rPr>
            <a:t>Values</a:t>
          </a:r>
          <a:r>
            <a:rPr lang="en-US" sz="1000" b="0" i="1">
              <a:solidFill>
                <a:srgbClr val="000000"/>
              </a:solidFill>
              <a:latin typeface="Saira SemiCondensed" panose="00000506000000000000" pitchFamily="2" charset="0"/>
              <a:ea typeface="Fira Sans"/>
              <a:cs typeface="Fira Sans"/>
              <a:sym typeface="Fira Sans"/>
            </a:rPr>
            <a:t>. </a:t>
          </a:r>
          <a:endParaRPr sz="1000">
            <a:solidFill>
              <a:srgbClr val="000000"/>
            </a:solidFill>
            <a:latin typeface="Saira SemiCondensed" panose="00000506000000000000" pitchFamily="2" charset="0"/>
            <a:ea typeface="Fira Sans"/>
            <a:cs typeface="Fira Sans"/>
            <a:sym typeface="Fira Sans"/>
          </a:endParaRPr>
        </a:p>
        <a:p>
          <a:pPr marL="0" lvl="0" indent="0" algn="l" rtl="0">
            <a:spcBef>
              <a:spcPts val="0"/>
            </a:spcBef>
            <a:spcAft>
              <a:spcPts val="0"/>
            </a:spcAft>
            <a:buNone/>
          </a:pPr>
          <a:endParaRPr sz="1000">
            <a:solidFill>
              <a:srgbClr val="000000"/>
            </a:solidFill>
            <a:latin typeface="Fira Sans"/>
            <a:ea typeface="Fira Sans"/>
            <a:cs typeface="Fira Sans"/>
            <a:sym typeface="Fira Sans"/>
          </a:endParaRPr>
        </a:p>
        <a:p>
          <a:pPr marL="0" lvl="0" indent="0" algn="l" rtl="0">
            <a:spcBef>
              <a:spcPts val="0"/>
            </a:spcBef>
            <a:spcAft>
              <a:spcPts val="0"/>
            </a:spcAft>
            <a:buNone/>
          </a:pPr>
          <a:endParaRPr sz="1000">
            <a:solidFill>
              <a:srgbClr val="000000"/>
            </a:solidFill>
            <a:latin typeface="Fira Sans"/>
            <a:ea typeface="Fira Sans"/>
            <a:cs typeface="Fira Sans"/>
            <a:sym typeface="Fira Sans"/>
          </a:endParaRPr>
        </a:p>
        <a:p>
          <a:pPr marL="0" lvl="0" indent="0" algn="l" rtl="0">
            <a:spcBef>
              <a:spcPts val="0"/>
            </a:spcBef>
            <a:spcAft>
              <a:spcPts val="0"/>
            </a:spcAft>
            <a:buNone/>
          </a:pPr>
          <a:endParaRPr sz="1000">
            <a:solidFill>
              <a:srgbClr val="000000"/>
            </a:solidFill>
            <a:latin typeface="Fira Sans"/>
            <a:ea typeface="Fira Sans"/>
            <a:cs typeface="Fira Sans"/>
            <a:sym typeface="Fira Sans"/>
          </a:endParaRPr>
        </a:p>
        <a:p>
          <a:pPr marL="0" lvl="0" indent="0" algn="l" rtl="0">
            <a:spcBef>
              <a:spcPts val="0"/>
            </a:spcBef>
            <a:spcAft>
              <a:spcPts val="0"/>
            </a:spcAft>
            <a:buNone/>
          </a:pPr>
          <a:endParaRPr sz="1000">
            <a:solidFill>
              <a:srgbClr val="000000"/>
            </a:solidFill>
            <a:latin typeface="Fira Sans"/>
            <a:ea typeface="Fira Sans"/>
            <a:cs typeface="Fira Sans"/>
            <a:sym typeface="Fira Sans"/>
          </a:endParaRPr>
        </a:p>
        <a:p>
          <a:pPr marL="0" lvl="0" indent="0" algn="l" rtl="0">
            <a:spcBef>
              <a:spcPts val="0"/>
            </a:spcBef>
            <a:spcAft>
              <a:spcPts val="0"/>
            </a:spcAft>
            <a:buNone/>
          </a:pPr>
          <a:endParaRPr sz="1000">
            <a:solidFill>
              <a:srgbClr val="000000"/>
            </a:solidFill>
            <a:latin typeface="Fira Sans"/>
            <a:ea typeface="Fira Sans"/>
            <a:cs typeface="Fira Sans"/>
            <a:sym typeface="Fira Sans"/>
          </a:endParaRPr>
        </a:p>
        <a:p>
          <a:pPr marL="0" lvl="0" indent="0" algn="l" rtl="0">
            <a:spcBef>
              <a:spcPts val="0"/>
            </a:spcBef>
            <a:spcAft>
              <a:spcPts val="0"/>
            </a:spcAft>
            <a:buNone/>
          </a:pPr>
          <a:endParaRPr sz="1000">
            <a:solidFill>
              <a:srgbClr val="000000"/>
            </a:solidFill>
            <a:latin typeface="Fira Sans"/>
            <a:ea typeface="Fira Sans"/>
            <a:cs typeface="Fira Sans"/>
            <a:sym typeface="Fira Sans"/>
          </a:endParaRPr>
        </a:p>
      </xdr:txBody>
    </xdr:sp>
    <xdr:clientData fLocksWithSheet="0"/>
  </xdr:oneCellAnchor>
  <xdr:twoCellAnchor editAs="oneCell">
    <xdr:from>
      <xdr:col>2</xdr:col>
      <xdr:colOff>465221</xdr:colOff>
      <xdr:row>22</xdr:row>
      <xdr:rowOff>224590</xdr:rowOff>
    </xdr:from>
    <xdr:to>
      <xdr:col>5</xdr:col>
      <xdr:colOff>787636</xdr:colOff>
      <xdr:row>32</xdr:row>
      <xdr:rowOff>215240</xdr:rowOff>
    </xdr:to>
    <xdr:pic>
      <xdr:nvPicPr>
        <xdr:cNvPr id="3" name="Picture 2">
          <a:extLst>
            <a:ext uri="{FF2B5EF4-FFF2-40B4-BE49-F238E27FC236}">
              <a16:creationId xmlns:a16="http://schemas.microsoft.com/office/drawing/2014/main" id="{42DB512E-ED9E-4D2D-84FE-9CBFB6D321D2}"/>
            </a:ext>
          </a:extLst>
        </xdr:cNvPr>
        <xdr:cNvPicPr>
          <a:picLocks noChangeAspect="1"/>
        </xdr:cNvPicPr>
      </xdr:nvPicPr>
      <xdr:blipFill>
        <a:blip xmlns:r="http://schemas.openxmlformats.org/officeDocument/2006/relationships" r:embed="rId1"/>
        <a:stretch>
          <a:fillRect/>
        </a:stretch>
      </xdr:blipFill>
      <xdr:spPr>
        <a:xfrm>
          <a:off x="2767263" y="5550569"/>
          <a:ext cx="2969362" cy="23167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3110092</xdr:colOff>
      <xdr:row>3</xdr:row>
      <xdr:rowOff>71120</xdr:rowOff>
    </xdr:from>
    <xdr:to>
      <xdr:col>7</xdr:col>
      <xdr:colOff>548640</xdr:colOff>
      <xdr:row>17</xdr:row>
      <xdr:rowOff>152400</xdr:rowOff>
    </xdr:to>
    <mc:AlternateContent xmlns:mc="http://schemas.openxmlformats.org/markup-compatibility/2006">
      <mc:Choice xmlns:cx1="http://schemas.microsoft.com/office/drawing/2015/9/8/chartex" Requires="cx1">
        <xdr:graphicFrame macro="">
          <xdr:nvGraphicFramePr>
            <xdr:cNvPr id="28" name="Chart 27">
              <a:extLst>
                <a:ext uri="{FF2B5EF4-FFF2-40B4-BE49-F238E27FC236}">
                  <a16:creationId xmlns:a16="http://schemas.microsoft.com/office/drawing/2014/main" id="{5901BB0A-9D09-4EC9-8777-0F8F564723BB}"/>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422252" y="1463040"/>
              <a:ext cx="5942468" cy="3129280"/>
            </a:xfrm>
            <a:prstGeom prst="rect">
              <a:avLst/>
            </a:prstGeom>
            <a:solidFill>
              <a:prstClr val="white"/>
            </a:solidFill>
            <a:ln w="1">
              <a:solidFill>
                <a:prstClr val="green"/>
              </a:solidFill>
            </a:ln>
          </xdr:spPr>
          <xdr:txBody>
            <a:bodyPr vertOverflow="clip" horzOverflow="clip"/>
            <a:lstStyle/>
            <a:p>
              <a:r>
                <a:rPr lang="en-SI"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4</xdr:col>
      <xdr:colOff>95878</xdr:colOff>
      <xdr:row>5</xdr:row>
      <xdr:rowOff>199628</xdr:rowOff>
    </xdr:from>
    <xdr:to>
      <xdr:col>7</xdr:col>
      <xdr:colOff>420107</xdr:colOff>
      <xdr:row>16</xdr:row>
      <xdr:rowOff>59934</xdr:rowOff>
    </xdr:to>
    <xdr:grpSp>
      <xdr:nvGrpSpPr>
        <xdr:cNvPr id="4" name="Shape 2">
          <a:extLst>
            <a:ext uri="{FF2B5EF4-FFF2-40B4-BE49-F238E27FC236}">
              <a16:creationId xmlns:a16="http://schemas.microsoft.com/office/drawing/2014/main" id="{648EAFB5-D104-4B52-9D70-694D8A641917}"/>
            </a:ext>
          </a:extLst>
        </xdr:cNvPr>
        <xdr:cNvGrpSpPr/>
      </xdr:nvGrpSpPr>
      <xdr:grpSpPr>
        <a:xfrm>
          <a:off x="7370438" y="2038588"/>
          <a:ext cx="5302629" cy="2227586"/>
          <a:chOff x="2810794" y="2784638"/>
          <a:chExt cx="4715478" cy="1990706"/>
        </a:xfrm>
      </xdr:grpSpPr>
      <xdr:grpSp>
        <xdr:nvGrpSpPr>
          <xdr:cNvPr id="5" name="Shape 12">
            <a:extLst>
              <a:ext uri="{FF2B5EF4-FFF2-40B4-BE49-F238E27FC236}">
                <a16:creationId xmlns:a16="http://schemas.microsoft.com/office/drawing/2014/main" id="{40416794-A352-4342-939A-D8CB93C057EA}"/>
              </a:ext>
            </a:extLst>
          </xdr:cNvPr>
          <xdr:cNvGrpSpPr/>
        </xdr:nvGrpSpPr>
        <xdr:grpSpPr>
          <a:xfrm>
            <a:off x="2810794" y="2784638"/>
            <a:ext cx="4715478" cy="1990706"/>
            <a:chOff x="5276050" y="2952751"/>
            <a:chExt cx="6609732" cy="2638400"/>
          </a:xfrm>
        </xdr:grpSpPr>
        <xdr:sp macro="" textlink="">
          <xdr:nvSpPr>
            <xdr:cNvPr id="6" name="Shape 13">
              <a:extLst>
                <a:ext uri="{FF2B5EF4-FFF2-40B4-BE49-F238E27FC236}">
                  <a16:creationId xmlns:a16="http://schemas.microsoft.com/office/drawing/2014/main" id="{5340AFF4-A8C1-447B-B967-393B5386CD5F}"/>
                </a:ext>
              </a:extLst>
            </xdr:cNvPr>
            <xdr:cNvSpPr/>
          </xdr:nvSpPr>
          <xdr:spPr>
            <a:xfrm>
              <a:off x="6486524" y="2952751"/>
              <a:ext cx="4686300" cy="2638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7" name="Shape 14" descr="Salon">
              <a:extLst>
                <a:ext uri="{FF2B5EF4-FFF2-40B4-BE49-F238E27FC236}">
                  <a16:creationId xmlns:a16="http://schemas.microsoft.com/office/drawing/2014/main" id="{7A8AD427-B12C-4EA6-A297-5AA8D7B7DDA2}"/>
                </a:ext>
              </a:extLst>
            </xdr:cNvPr>
            <xdr:cNvPicPr preferRelativeResize="0"/>
          </xdr:nvPicPr>
          <xdr:blipFill rotWithShape="1">
            <a:blip xmlns:r="http://schemas.openxmlformats.org/officeDocument/2006/relationships" r:embed="rId2">
              <a:alphaModFix/>
            </a:blip>
            <a:srcRect/>
            <a:stretch/>
          </xdr:blipFill>
          <xdr:spPr>
            <a:xfrm>
              <a:off x="5276050" y="3657751"/>
              <a:ext cx="1269221" cy="1243174"/>
            </a:xfrm>
            <a:prstGeom prst="rect">
              <a:avLst/>
            </a:prstGeom>
            <a:noFill/>
            <a:ln>
              <a:noFill/>
            </a:ln>
          </xdr:spPr>
        </xdr:pic>
        <xdr:pic>
          <xdr:nvPicPr>
            <xdr:cNvPr id="8" name="Shape 15" descr="Medical">
              <a:extLst>
                <a:ext uri="{FF2B5EF4-FFF2-40B4-BE49-F238E27FC236}">
                  <a16:creationId xmlns:a16="http://schemas.microsoft.com/office/drawing/2014/main" id="{4E5802B1-59E7-4E71-81DF-1F6F7932AA3F}"/>
                </a:ext>
              </a:extLst>
            </xdr:cNvPr>
            <xdr:cNvPicPr preferRelativeResize="0"/>
          </xdr:nvPicPr>
          <xdr:blipFill rotWithShape="1">
            <a:blip xmlns:r="http://schemas.openxmlformats.org/officeDocument/2006/relationships" r:embed="rId3">
              <a:alphaModFix/>
            </a:blip>
            <a:srcRect/>
            <a:stretch/>
          </xdr:blipFill>
          <xdr:spPr>
            <a:xfrm>
              <a:off x="7385369" y="3684940"/>
              <a:ext cx="1296106" cy="1201797"/>
            </a:xfrm>
            <a:prstGeom prst="rect">
              <a:avLst/>
            </a:prstGeom>
            <a:noFill/>
            <a:ln>
              <a:noFill/>
            </a:ln>
          </xdr:spPr>
        </xdr:pic>
        <xdr:pic>
          <xdr:nvPicPr>
            <xdr:cNvPr id="10" name="Shape 17" descr="Classroom">
              <a:extLst>
                <a:ext uri="{FF2B5EF4-FFF2-40B4-BE49-F238E27FC236}">
                  <a16:creationId xmlns:a16="http://schemas.microsoft.com/office/drawing/2014/main" id="{13121202-B694-4E1E-BBF6-95C2DB7D0571}"/>
                </a:ext>
              </a:extLst>
            </xdr:cNvPr>
            <xdr:cNvPicPr preferRelativeResize="0"/>
          </xdr:nvPicPr>
          <xdr:blipFill rotWithShape="1">
            <a:blip xmlns:r="http://schemas.openxmlformats.org/officeDocument/2006/relationships" r:embed="rId4">
              <a:alphaModFix/>
            </a:blip>
            <a:srcRect/>
            <a:stretch/>
          </xdr:blipFill>
          <xdr:spPr>
            <a:xfrm>
              <a:off x="10934319" y="3255532"/>
              <a:ext cx="681684" cy="667695"/>
            </a:xfrm>
            <a:prstGeom prst="rect">
              <a:avLst/>
            </a:prstGeom>
            <a:noFill/>
            <a:ln>
              <a:noFill/>
            </a:ln>
          </xdr:spPr>
        </xdr:pic>
        <xdr:pic>
          <xdr:nvPicPr>
            <xdr:cNvPr id="11" name="Shape 18" descr="House">
              <a:extLst>
                <a:ext uri="{FF2B5EF4-FFF2-40B4-BE49-F238E27FC236}">
                  <a16:creationId xmlns:a16="http://schemas.microsoft.com/office/drawing/2014/main" id="{A2B264D3-2D56-4894-BD05-DC745391430A}"/>
                </a:ext>
              </a:extLst>
            </xdr:cNvPr>
            <xdr:cNvPicPr preferRelativeResize="0"/>
          </xdr:nvPicPr>
          <xdr:blipFill rotWithShape="1">
            <a:blip xmlns:r="http://schemas.openxmlformats.org/officeDocument/2006/relationships" r:embed="rId5">
              <a:alphaModFix/>
            </a:blip>
            <a:srcRect/>
            <a:stretch/>
          </xdr:blipFill>
          <xdr:spPr>
            <a:xfrm>
              <a:off x="10478433" y="4827834"/>
              <a:ext cx="627637" cy="614758"/>
            </a:xfrm>
            <a:prstGeom prst="rect">
              <a:avLst/>
            </a:prstGeom>
            <a:noFill/>
            <a:ln>
              <a:noFill/>
            </a:ln>
          </xdr:spPr>
        </xdr:pic>
        <xdr:pic>
          <xdr:nvPicPr>
            <xdr:cNvPr id="12" name="Shape 19" descr="Roped Off">
              <a:extLst>
                <a:ext uri="{FF2B5EF4-FFF2-40B4-BE49-F238E27FC236}">
                  <a16:creationId xmlns:a16="http://schemas.microsoft.com/office/drawing/2014/main" id="{C1BD54E9-39A3-4ED1-92F7-B5929067D7ED}"/>
                </a:ext>
              </a:extLst>
            </xdr:cNvPr>
            <xdr:cNvPicPr preferRelativeResize="0"/>
          </xdr:nvPicPr>
          <xdr:blipFill rotWithShape="1">
            <a:blip xmlns:r="http://schemas.openxmlformats.org/officeDocument/2006/relationships" r:embed="rId6">
              <a:alphaModFix/>
            </a:blip>
            <a:srcRect/>
            <a:stretch/>
          </xdr:blipFill>
          <xdr:spPr>
            <a:xfrm>
              <a:off x="11276312" y="4837262"/>
              <a:ext cx="609470" cy="596964"/>
            </a:xfrm>
            <a:prstGeom prst="rect">
              <a:avLst/>
            </a:prstGeom>
            <a:noFill/>
            <a:ln>
              <a:noFill/>
            </a:ln>
          </xdr:spPr>
        </xdr:pic>
        <xdr:pic>
          <xdr:nvPicPr>
            <xdr:cNvPr id="13" name="Shape 20" descr="Popcorn">
              <a:extLst>
                <a:ext uri="{FF2B5EF4-FFF2-40B4-BE49-F238E27FC236}">
                  <a16:creationId xmlns:a16="http://schemas.microsoft.com/office/drawing/2014/main" id="{3F09D386-5400-41CB-840B-892B4BF5EA31}"/>
                </a:ext>
              </a:extLst>
            </xdr:cNvPr>
            <xdr:cNvPicPr preferRelativeResize="0"/>
          </xdr:nvPicPr>
          <xdr:blipFill rotWithShape="1">
            <a:blip xmlns:r="http://schemas.openxmlformats.org/officeDocument/2006/relationships" r:embed="rId7">
              <a:alphaModFix/>
            </a:blip>
            <a:srcRect/>
            <a:stretch/>
          </xdr:blipFill>
          <xdr:spPr>
            <a:xfrm>
              <a:off x="9338985" y="4723091"/>
              <a:ext cx="869877" cy="852027"/>
            </a:xfrm>
            <a:prstGeom prst="rect">
              <a:avLst/>
            </a:prstGeom>
            <a:noFill/>
            <a:ln>
              <a:noFill/>
            </a:ln>
          </xdr:spPr>
        </xdr:pic>
        <xdr:pic>
          <xdr:nvPicPr>
            <xdr:cNvPr id="14" name="Shape 21" descr="Office Chair">
              <a:extLst>
                <a:ext uri="{FF2B5EF4-FFF2-40B4-BE49-F238E27FC236}">
                  <a16:creationId xmlns:a16="http://schemas.microsoft.com/office/drawing/2014/main" id="{8E6F6D75-52FA-432E-BFDB-137830B77794}"/>
                </a:ext>
              </a:extLst>
            </xdr:cNvPr>
            <xdr:cNvPicPr preferRelativeResize="0"/>
          </xdr:nvPicPr>
          <xdr:blipFill rotWithShape="1">
            <a:blip xmlns:r="http://schemas.openxmlformats.org/officeDocument/2006/relationships" r:embed="rId8">
              <a:alphaModFix/>
            </a:blip>
            <a:srcRect/>
            <a:stretch/>
          </xdr:blipFill>
          <xdr:spPr>
            <a:xfrm>
              <a:off x="9343700" y="3133568"/>
              <a:ext cx="1147165" cy="1116924"/>
            </a:xfrm>
            <a:prstGeom prst="rect">
              <a:avLst/>
            </a:prstGeom>
            <a:noFill/>
            <a:ln>
              <a:noFill/>
            </a:ln>
          </xdr:spPr>
        </xdr:pic>
      </xdr:grpSp>
    </xdr:grpSp>
    <xdr:clientData/>
  </xdr:twoCellAnchor>
  <xdr:oneCellAnchor>
    <xdr:from>
      <xdr:col>2</xdr:col>
      <xdr:colOff>1767840</xdr:colOff>
      <xdr:row>0</xdr:row>
      <xdr:rowOff>342900</xdr:rowOff>
    </xdr:from>
    <xdr:ext cx="7479030" cy="457200"/>
    <xdr:sp macro="" textlink="">
      <xdr:nvSpPr>
        <xdr:cNvPr id="15" name="Shape 22">
          <a:extLst>
            <a:ext uri="{FF2B5EF4-FFF2-40B4-BE49-F238E27FC236}">
              <a16:creationId xmlns:a16="http://schemas.microsoft.com/office/drawing/2014/main" id="{C700F9FE-7494-4B2F-9BCE-6728089C5D7A}"/>
            </a:ext>
          </a:extLst>
        </xdr:cNvPr>
        <xdr:cNvSpPr txBox="1"/>
      </xdr:nvSpPr>
      <xdr:spPr>
        <a:xfrm>
          <a:off x="3230880" y="342900"/>
          <a:ext cx="7479030" cy="457200"/>
        </a:xfrm>
        <a:prstGeom prst="rect">
          <a:avLst/>
        </a:prstGeom>
        <a:solidFill>
          <a:srgbClr val="E5F8FF"/>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sl-SI" sz="1800" b="1">
              <a:solidFill>
                <a:srgbClr val="000000"/>
              </a:solidFill>
              <a:latin typeface="Saira SemiCondensed" panose="00000506000000000000" pitchFamily="2" charset="0"/>
              <a:ea typeface="Fira Sans"/>
              <a:cs typeface="Fira Sans"/>
              <a:sym typeface="Fira Sans"/>
            </a:rPr>
            <a:t>URBAN DESIGN PROJECT DASHBOARD</a:t>
          </a:r>
          <a:endParaRPr sz="1800" b="1">
            <a:solidFill>
              <a:srgbClr val="000000"/>
            </a:solidFill>
            <a:latin typeface="Saira SemiCondensed" panose="00000506000000000000" pitchFamily="2" charset="0"/>
            <a:ea typeface="Fira Sans"/>
            <a:cs typeface="Fira Sans"/>
            <a:sym typeface="Fira Sans"/>
          </a:endParaRPr>
        </a:p>
      </xdr:txBody>
    </xdr:sp>
    <xdr:clientData fLocksWithSheet="0"/>
  </xdr:oneCellAnchor>
  <xdr:oneCellAnchor>
    <xdr:from>
      <xdr:col>3</xdr:col>
      <xdr:colOff>3041015</xdr:colOff>
      <xdr:row>1</xdr:row>
      <xdr:rowOff>692012</xdr:rowOff>
    </xdr:from>
    <xdr:ext cx="779145" cy="764678"/>
    <xdr:pic>
      <xdr:nvPicPr>
        <xdr:cNvPr id="23" name="image4.png" descr="Renewable Energy">
          <a:extLst>
            <a:ext uri="{FF2B5EF4-FFF2-40B4-BE49-F238E27FC236}">
              <a16:creationId xmlns:a16="http://schemas.microsoft.com/office/drawing/2014/main" id="{FD420CCB-CAC4-4FD4-9EBB-3C0FE8D5BD85}"/>
            </a:ext>
          </a:extLst>
        </xdr:cNvPr>
        <xdr:cNvPicPr preferRelativeResize="0"/>
      </xdr:nvPicPr>
      <xdr:blipFill>
        <a:blip xmlns:r="http://schemas.openxmlformats.org/officeDocument/2006/relationships" r:embed="rId9" cstate="print"/>
        <a:stretch>
          <a:fillRect/>
        </a:stretch>
      </xdr:blipFill>
      <xdr:spPr>
        <a:xfrm>
          <a:off x="6353175" y="1128892"/>
          <a:ext cx="779145" cy="764678"/>
        </a:xfrm>
        <a:prstGeom prst="rect">
          <a:avLst/>
        </a:prstGeom>
        <a:noFill/>
      </xdr:spPr>
    </xdr:pic>
    <xdr:clientData fLocksWithSheet="0"/>
  </xdr:oneCellAnchor>
  <xdr:oneCellAnchor>
    <xdr:from>
      <xdr:col>4</xdr:col>
      <xdr:colOff>1327150</xdr:colOff>
      <xdr:row>19</xdr:row>
      <xdr:rowOff>195580</xdr:rowOff>
    </xdr:from>
    <xdr:ext cx="3667125" cy="335280"/>
    <xdr:sp macro="" textlink="">
      <xdr:nvSpPr>
        <xdr:cNvPr id="29" name="Shape 30">
          <a:extLst>
            <a:ext uri="{FF2B5EF4-FFF2-40B4-BE49-F238E27FC236}">
              <a16:creationId xmlns:a16="http://schemas.microsoft.com/office/drawing/2014/main" id="{21D71784-876D-4AA9-9E64-D3574DBDEBF7}"/>
            </a:ext>
          </a:extLst>
        </xdr:cNvPr>
        <xdr:cNvSpPr txBox="1"/>
      </xdr:nvSpPr>
      <xdr:spPr>
        <a:xfrm>
          <a:off x="8164830" y="5062220"/>
          <a:ext cx="3667125" cy="335280"/>
        </a:xfrm>
        <a:prstGeom prst="rect">
          <a:avLst/>
        </a:prstGeom>
        <a:solidFill>
          <a:srgbClr val="E5F8FF"/>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sl-SI" sz="1600" b="0">
              <a:solidFill>
                <a:srgbClr val="000000"/>
              </a:solidFill>
              <a:latin typeface="Saira SemiCondensed" panose="00000506000000000000" pitchFamily="2" charset="0"/>
              <a:ea typeface="Fira Sans"/>
              <a:cs typeface="Fira Sans"/>
              <a:sym typeface="Fira Sans"/>
            </a:rPr>
            <a:t>How</a:t>
          </a:r>
          <a:r>
            <a:rPr lang="sl-SI" sz="1600" b="0" baseline="0">
              <a:solidFill>
                <a:srgbClr val="000000"/>
              </a:solidFill>
              <a:latin typeface="Saira SemiCondensed" panose="00000506000000000000" pitchFamily="2" charset="0"/>
              <a:ea typeface="Fira Sans"/>
              <a:cs typeface="Fira Sans"/>
              <a:sym typeface="Fira Sans"/>
            </a:rPr>
            <a:t> many parking spaces are Required?</a:t>
          </a:r>
          <a:endParaRPr lang="sl-SI" sz="1600" b="0">
            <a:solidFill>
              <a:srgbClr val="000000"/>
            </a:solidFill>
            <a:latin typeface="Saira SemiCondensed" panose="00000506000000000000" pitchFamily="2" charset="0"/>
            <a:ea typeface="Fira Sans"/>
            <a:cs typeface="Fira Sans"/>
            <a:sym typeface="Fira Sans"/>
          </a:endParaRPr>
        </a:p>
        <a:p>
          <a:pPr marL="0" lvl="0" indent="0" algn="ctr" rtl="0">
            <a:spcBef>
              <a:spcPts val="0"/>
            </a:spcBef>
            <a:spcAft>
              <a:spcPts val="0"/>
            </a:spcAft>
            <a:buNone/>
          </a:pPr>
          <a:endParaRPr sz="1400" b="1">
            <a:latin typeface="Saira SemiCondensed" panose="00000506000000000000" pitchFamily="2" charset="0"/>
          </a:endParaRPr>
        </a:p>
      </xdr:txBody>
    </xdr:sp>
    <xdr:clientData fLocksWithSheet="0"/>
  </xdr:oneCellAnchor>
  <xdr:twoCellAnchor>
    <xdr:from>
      <xdr:col>0</xdr:col>
      <xdr:colOff>226060</xdr:colOff>
      <xdr:row>3</xdr:row>
      <xdr:rowOff>106680</xdr:rowOff>
    </xdr:from>
    <xdr:to>
      <xdr:col>3</xdr:col>
      <xdr:colOff>2720340</xdr:colOff>
      <xdr:row>27</xdr:row>
      <xdr:rowOff>40640</xdr:rowOff>
    </xdr:to>
    <xdr:graphicFrame macro="">
      <xdr:nvGraphicFramePr>
        <xdr:cNvPr id="30" name="Chart 29">
          <a:extLst>
            <a:ext uri="{FF2B5EF4-FFF2-40B4-BE49-F238E27FC236}">
              <a16:creationId xmlns:a16="http://schemas.microsoft.com/office/drawing/2014/main" id="{E9502CDD-C468-4481-8917-717893CC82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xdr:col>
      <xdr:colOff>703580</xdr:colOff>
      <xdr:row>19</xdr:row>
      <xdr:rowOff>33020</xdr:rowOff>
    </xdr:from>
    <xdr:to>
      <xdr:col>4</xdr:col>
      <xdr:colOff>1275080</xdr:colOff>
      <xdr:row>21</xdr:row>
      <xdr:rowOff>177800</xdr:rowOff>
    </xdr:to>
    <xdr:pic>
      <xdr:nvPicPr>
        <xdr:cNvPr id="33" name="Picture 32">
          <a:extLst>
            <a:ext uri="{FF2B5EF4-FFF2-40B4-BE49-F238E27FC236}">
              <a16:creationId xmlns:a16="http://schemas.microsoft.com/office/drawing/2014/main" id="{C519F0EE-71B2-4892-9CE4-A4A7212E9589}"/>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541260" y="4899660"/>
          <a:ext cx="571500" cy="571500"/>
        </a:xfrm>
        <a:prstGeom prst="rect">
          <a:avLst/>
        </a:prstGeom>
      </xdr:spPr>
    </xdr:pic>
    <xdr:clientData/>
  </xdr:twoCellAnchor>
  <xdr:oneCellAnchor>
    <xdr:from>
      <xdr:col>1</xdr:col>
      <xdr:colOff>891540</xdr:colOff>
      <xdr:row>31</xdr:row>
      <xdr:rowOff>190500</xdr:rowOff>
    </xdr:from>
    <xdr:ext cx="3667125" cy="335280"/>
    <xdr:sp macro="" textlink="">
      <xdr:nvSpPr>
        <xdr:cNvPr id="34" name="Shape 30">
          <a:extLst>
            <a:ext uri="{FF2B5EF4-FFF2-40B4-BE49-F238E27FC236}">
              <a16:creationId xmlns:a16="http://schemas.microsoft.com/office/drawing/2014/main" id="{AFB835F9-4A31-4E31-BDF4-362287954D91}"/>
            </a:ext>
          </a:extLst>
        </xdr:cNvPr>
        <xdr:cNvSpPr txBox="1"/>
      </xdr:nvSpPr>
      <xdr:spPr>
        <a:xfrm>
          <a:off x="1125220" y="7617460"/>
          <a:ext cx="3667125" cy="335280"/>
        </a:xfrm>
        <a:prstGeom prst="rect">
          <a:avLst/>
        </a:prstGeom>
        <a:solidFill>
          <a:srgbClr val="E5F8FF"/>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sl-SI" sz="1600" b="0">
              <a:solidFill>
                <a:srgbClr val="000000"/>
              </a:solidFill>
              <a:latin typeface="Saira SemiCondensed" panose="00000506000000000000" pitchFamily="2" charset="0"/>
              <a:ea typeface="Fira Sans"/>
              <a:cs typeface="Fira Sans"/>
              <a:sym typeface="Fira Sans"/>
            </a:rPr>
            <a:t>Financial calculations of the project</a:t>
          </a:r>
        </a:p>
        <a:p>
          <a:pPr marL="0" lvl="0" indent="0" algn="ctr" rtl="0">
            <a:spcBef>
              <a:spcPts val="0"/>
            </a:spcBef>
            <a:spcAft>
              <a:spcPts val="0"/>
            </a:spcAft>
            <a:buNone/>
          </a:pPr>
          <a:endParaRPr sz="1400" b="1">
            <a:latin typeface="Saira SemiCondensed" panose="00000506000000000000" pitchFamily="2" charset="0"/>
          </a:endParaRPr>
        </a:p>
      </xdr:txBody>
    </xdr:sp>
    <xdr:clientData fLocksWithSheet="0"/>
  </xdr:oneCellAnchor>
  <xdr:oneCellAnchor>
    <xdr:from>
      <xdr:col>1</xdr:col>
      <xdr:colOff>99060</xdr:colOff>
      <xdr:row>29</xdr:row>
      <xdr:rowOff>189168</xdr:rowOff>
    </xdr:from>
    <xdr:ext cx="774700" cy="840168"/>
    <xdr:pic>
      <xdr:nvPicPr>
        <xdr:cNvPr id="24" name="image3.png" descr="Coins">
          <a:extLst>
            <a:ext uri="{FF2B5EF4-FFF2-40B4-BE49-F238E27FC236}">
              <a16:creationId xmlns:a16="http://schemas.microsoft.com/office/drawing/2014/main" id="{6B20CA05-DAF3-46C4-A91E-4B62EB61DAAE}"/>
            </a:ext>
          </a:extLst>
        </xdr:cNvPr>
        <xdr:cNvPicPr preferRelativeResize="0"/>
      </xdr:nvPicPr>
      <xdr:blipFill>
        <a:blip xmlns:r="http://schemas.openxmlformats.org/officeDocument/2006/relationships" r:embed="rId12" cstate="print"/>
        <a:stretch>
          <a:fillRect/>
        </a:stretch>
      </xdr:blipFill>
      <xdr:spPr>
        <a:xfrm>
          <a:off x="332740" y="7189408"/>
          <a:ext cx="774700" cy="840168"/>
        </a:xfrm>
        <a:prstGeom prst="rect">
          <a:avLst/>
        </a:prstGeom>
        <a:noFill/>
      </xdr:spPr>
    </xdr:pic>
    <xdr:clientData fLocksWithSheet="0"/>
  </xdr:oneCellAnchor>
  <xdr:twoCellAnchor editAs="oneCell">
    <xdr:from>
      <xdr:col>1</xdr:col>
      <xdr:colOff>767080</xdr:colOff>
      <xdr:row>2</xdr:row>
      <xdr:rowOff>90830</xdr:rowOff>
    </xdr:from>
    <xdr:to>
      <xdr:col>2</xdr:col>
      <xdr:colOff>109220</xdr:colOff>
      <xdr:row>5</xdr:row>
      <xdr:rowOff>37490</xdr:rowOff>
    </xdr:to>
    <xdr:pic>
      <xdr:nvPicPr>
        <xdr:cNvPr id="36" name="Picture 35">
          <a:extLst>
            <a:ext uri="{FF2B5EF4-FFF2-40B4-BE49-F238E27FC236}">
              <a16:creationId xmlns:a16="http://schemas.microsoft.com/office/drawing/2014/main" id="{0F01D4EB-F6AB-42B1-A28A-C41171A834E2}"/>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00760" y="1238910"/>
          <a:ext cx="642620" cy="637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ala\Downloads\demo_01-basic_mode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ur Live Data"/>
      <sheetName val="Calculations"/>
      <sheetName val="Filtered Views"/>
    </sheetNames>
    <sheetDataSet>
      <sheetData sheetId="0">
        <row r="15">
          <cell r="A15" t="str">
            <v>Land Use Data - Residental</v>
          </cell>
        </row>
        <row r="71">
          <cell r="A71" t="str">
            <v>Land Use Data - Condominium</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ala" refreshedDate="44364.347177430558" createdVersion="7" refreshedVersion="7" minRefreshableVersion="3" recordCount="5" xr:uid="{82766E17-B337-4DA0-917D-67FA678B116E}">
  <cacheSource type="worksheet">
    <worksheetSource ref="A212:S217" sheet="Modelur Live Data"/>
  </cacheSource>
  <cacheFields count="19">
    <cacheField name="City Block Name" numFmtId="0">
      <sharedItems count="5">
        <s v="CB1"/>
        <s v="CB2"/>
        <s v="CB3"/>
        <s v="CB4"/>
        <s v="CB5"/>
      </sharedItems>
    </cacheField>
    <cacheField name="City Block ID" numFmtId="0">
      <sharedItems containsSemiMixedTypes="0" containsString="0" containsNumber="1" containsInteger="1" minValue="1001228" maxValue="1001242" count="5">
        <n v="1001228"/>
        <n v="1001230"/>
        <n v="1001237"/>
        <n v="1001242"/>
        <n v="1001239"/>
      </sharedItems>
    </cacheField>
    <cacheField name="Plot Area(m²)" numFmtId="0">
      <sharedItems containsSemiMixedTypes="0" containsString="0" containsNumber="1" minValue="3651.84" maxValue="19507.150000000001" count="5">
        <n v="19507.150000000001"/>
        <n v="18595.919999999998"/>
        <n v="3651.84"/>
        <n v="14378.98"/>
        <n v="13136.86"/>
      </sharedItems>
    </cacheField>
    <cacheField name="Permitted FAR" numFmtId="0">
      <sharedItems containsSemiMixedTypes="0" containsString="0" containsNumber="1" containsInteger="1" minValue="4" maxValue="4" count="1">
        <n v="4"/>
      </sharedItems>
    </cacheField>
    <cacheField name="Permitted Coverage(%)" numFmtId="0">
      <sharedItems containsSemiMixedTypes="0" containsString="0" containsNumber="1" containsInteger="1" minValue="40" maxValue="70"/>
    </cacheField>
    <cacheField name="Permitted Height(m)" numFmtId="0">
      <sharedItems containsSemiMixedTypes="0" containsString="0" containsNumber="1" containsInteger="1" minValue="50" maxValue="60"/>
    </cacheField>
    <cacheField name="Gross Floor Area(m²)" numFmtId="0">
      <sharedItems containsSemiMixedTypes="0" containsString="0" containsNumber="1" minValue="3274.73" maxValue="30288.05"/>
    </cacheField>
    <cacheField name="Built-up Area(m²)" numFmtId="0">
      <sharedItems containsSemiMixedTypes="0" containsString="0" containsNumber="1" minValue="591.46" maxValue="6462.75"/>
    </cacheField>
    <cacheField name="Floor Area Ratio" numFmtId="0">
      <sharedItems containsSemiMixedTypes="0" containsString="0" containsNumber="1" minValue="0.9" maxValue="2.16"/>
    </cacheField>
    <cacheField name="Site Coverage" numFmtId="0">
      <sharedItems containsSemiMixedTypes="0" containsString="0" containsNumber="1" minValue="16.2" maxValue="34.75"/>
    </cacheField>
    <cacheField name="Green Area Deficit" numFmtId="0">
      <sharedItems containsSemiMixedTypes="0" containsString="0" containsNumber="1" minValue="-8266.24" maxValue="-654.95000000000005"/>
    </cacheField>
    <cacheField name="Parking Area Deficit" numFmtId="0">
      <sharedItems containsSemiMixedTypes="0" containsString="0" containsNumber="1" minValue="-53085.66" maxValue="-3274.73"/>
    </cacheField>
    <cacheField name="Parking Spaces Deficit" numFmtId="0">
      <sharedItems containsSemiMixedTypes="0" containsString="0" containsNumber="1" minValue="-2123.4299999999998" maxValue="-130.99"/>
    </cacheField>
    <cacheField name="Net Floor Area(m²)" numFmtId="0">
      <sharedItems containsSemiMixedTypes="0" containsString="0" containsNumber="1" minValue="2742.42" maxValue="23897.22" count="5">
        <n v="23897.22"/>
        <n v="16367.16"/>
        <n v="2742.42"/>
        <n v="17223.3"/>
        <n v="21313.74"/>
      </sharedItems>
    </cacheField>
    <cacheField name="Mean Number of Storeys" numFmtId="0">
      <sharedItems containsSemiMixedTypes="0" containsString="0" containsNumber="1" minValue="3.13" maxValue="6.8"/>
    </cacheField>
    <cacheField name="Assessed Investment(€)" numFmtId="0">
      <sharedItems containsSemiMixedTypes="0" containsString="0" containsNumber="1" minValue="3274730.59" maxValue="43625400"/>
    </cacheField>
    <cacheField name="Assessed Income(€)" numFmtId="0">
      <sharedItems containsSemiMixedTypes="0" containsString="0" containsNumber="1" minValue="2619784.4700000002" maxValue="43362523.009999998"/>
    </cacheField>
    <cacheField name="Layer" numFmtId="0">
      <sharedItems count="5">
        <s v="CB1"/>
        <s v="CB2"/>
        <s v="CB3"/>
        <s v="CB4"/>
        <s v="CB5"/>
      </sharedItems>
    </cacheField>
    <cacheField name="Default Land Use" numFmtId="0">
      <sharedItems count="5">
        <s v="Service"/>
        <s v="Hospital"/>
        <s v="Museum"/>
        <s v="Residential"/>
        <s v="Existing"/>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n v="40"/>
    <n v="50"/>
    <n v="30288.05"/>
    <n v="5007.93"/>
    <n v="1.55"/>
    <n v="25.67"/>
    <n v="-8266.24"/>
    <n v="-53085.66"/>
    <n v="-2123.4299999999998"/>
    <x v="0"/>
    <n v="6.05"/>
    <n v="38467472.119999997"/>
    <n v="43362523.009999998"/>
    <x v="0"/>
    <x v="0"/>
  </r>
  <r>
    <x v="1"/>
    <x v="1"/>
    <x v="1"/>
    <x v="0"/>
    <n v="40"/>
    <n v="60"/>
    <n v="20223.37"/>
    <n v="6462.75"/>
    <n v="1.0900000000000001"/>
    <n v="34.75"/>
    <n v="-6916.09"/>
    <n v="-25601.81"/>
    <n v="-1024.07"/>
    <x v="1"/>
    <n v="3.13"/>
    <n v="32949767.34"/>
    <n v="21958058.859999999"/>
    <x v="1"/>
    <x v="1"/>
  </r>
  <r>
    <x v="2"/>
    <x v="2"/>
    <x v="2"/>
    <x v="0"/>
    <n v="40"/>
    <n v="60"/>
    <n v="3274.73"/>
    <n v="591.46"/>
    <n v="0.9"/>
    <n v="16.2"/>
    <n v="-654.95000000000005"/>
    <n v="-3274.73"/>
    <n v="-130.99"/>
    <x v="2"/>
    <n v="5.54"/>
    <n v="3274730.59"/>
    <n v="2619784.4700000002"/>
    <x v="2"/>
    <x v="2"/>
  </r>
  <r>
    <x v="3"/>
    <x v="3"/>
    <x v="3"/>
    <x v="0"/>
    <n v="40"/>
    <n v="60"/>
    <n v="24702"/>
    <n v="3735"/>
    <n v="1.72"/>
    <n v="25.98"/>
    <n v="-5210.8"/>
    <n v="-13027"/>
    <n v="-521.08000000000004"/>
    <x v="3"/>
    <n v="6.61"/>
    <n v="43625400"/>
    <n v="42611400"/>
    <x v="3"/>
    <x v="3"/>
  </r>
  <r>
    <x v="4"/>
    <x v="4"/>
    <x v="4"/>
    <x v="0"/>
    <n v="70"/>
    <n v="50"/>
    <n v="28438.83"/>
    <n v="4182.8900000000003"/>
    <n v="2.16"/>
    <n v="31.84"/>
    <n v="-5666.96"/>
    <n v="-14987.24"/>
    <n v="-599.49"/>
    <x v="4"/>
    <n v="6.8"/>
    <n v="42762798.079999998"/>
    <n v="38536665.159999996"/>
    <x v="4"/>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9E0D9E8-4FB2-4058-B14E-4EFBEB2AD84F}" name="PivotTable1" cacheId="1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B10:H12" firstHeaderRow="1" firstDataRow="2" firstDataCol="1" rowPageCount="1" colPageCount="1"/>
  <pivotFields count="19">
    <pivotField axis="axisPage" showAll="0">
      <items count="6">
        <item x="0"/>
        <item x="1"/>
        <item x="2"/>
        <item x="3"/>
        <item x="4"/>
        <item t="default"/>
      </items>
    </pivotField>
    <pivotField showAll="0">
      <items count="6">
        <item x="0"/>
        <item x="1"/>
        <item x="2"/>
        <item x="4"/>
        <item x="3"/>
        <item t="default"/>
      </items>
    </pivotField>
    <pivotField showAll="0">
      <items count="6">
        <item x="2"/>
        <item x="4"/>
        <item x="3"/>
        <item x="1"/>
        <item x="0"/>
        <item t="default"/>
      </items>
    </pivotField>
    <pivotField showAll="0">
      <items count="2">
        <item x="0"/>
        <item t="default"/>
      </items>
    </pivotField>
    <pivotField showAll="0"/>
    <pivotField showAll="0"/>
    <pivotField showAll="0"/>
    <pivotField showAll="0"/>
    <pivotField showAll="0"/>
    <pivotField showAll="0"/>
    <pivotField showAll="0"/>
    <pivotField showAll="0"/>
    <pivotField showAll="0"/>
    <pivotField dataField="1" showAll="0">
      <items count="6">
        <item x="2"/>
        <item x="1"/>
        <item x="3"/>
        <item x="4"/>
        <item x="0"/>
        <item t="default"/>
      </items>
    </pivotField>
    <pivotField showAll="0"/>
    <pivotField showAll="0"/>
    <pivotField showAll="0"/>
    <pivotField name="City Block" showAll="0">
      <items count="6">
        <item x="0"/>
        <item x="1"/>
        <item x="2"/>
        <item x="3"/>
        <item x="4"/>
        <item t="default"/>
      </items>
    </pivotField>
    <pivotField axis="axisCol" showAll="0">
      <items count="6">
        <item x="4"/>
        <item x="1"/>
        <item x="2"/>
        <item x="3"/>
        <item x="0"/>
        <item t="default"/>
      </items>
    </pivotField>
  </pivotFields>
  <rowItems count="1">
    <i/>
  </rowItems>
  <colFields count="1">
    <field x="18"/>
  </colFields>
  <colItems count="6">
    <i>
      <x/>
    </i>
    <i>
      <x v="1"/>
    </i>
    <i>
      <x v="2"/>
    </i>
    <i>
      <x v="3"/>
    </i>
    <i>
      <x v="4"/>
    </i>
    <i t="grand">
      <x/>
    </i>
  </colItems>
  <pageFields count="1">
    <pageField fld="0" hier="-1"/>
  </pageFields>
  <dataFields count="1">
    <dataField name="Sum of Net Floor Area(m²)" fld="13" baseField="0" baseItem="0"/>
  </dataFields>
  <formats count="27">
    <format dxfId="26">
      <pivotArea type="all" dataOnly="0" outline="0" fieldPosition="0"/>
    </format>
    <format dxfId="25">
      <pivotArea outline="0" collapsedLevelsAreSubtotals="1" fieldPosition="0"/>
    </format>
    <format dxfId="24">
      <pivotArea type="origin" dataOnly="0" labelOnly="1" outline="0" fieldPosition="0"/>
    </format>
    <format dxfId="23">
      <pivotArea dataOnly="0" labelOnly="1" outline="0" axis="axisValues" fieldPosition="0"/>
    </format>
    <format dxfId="22">
      <pivotArea field="18" type="button" dataOnly="0" labelOnly="1" outline="0" axis="axisCol" fieldPosition="0"/>
    </format>
    <format dxfId="21">
      <pivotArea type="topRight" dataOnly="0" labelOnly="1" outline="0" fieldPosition="0"/>
    </format>
    <format dxfId="20">
      <pivotArea type="origin" dataOnly="0" labelOnly="1" outline="0" fieldPosition="0"/>
    </format>
    <format dxfId="19">
      <pivotArea field="18" type="button" dataOnly="0" labelOnly="1" outline="0" axis="axisCol" fieldPosition="0"/>
    </format>
    <format dxfId="18">
      <pivotArea type="topRight" dataOnly="0" labelOnly="1" outline="0" fieldPosition="0"/>
    </format>
    <format dxfId="17">
      <pivotArea field="2" type="button" dataOnly="0" labelOnly="1" outline="0"/>
    </format>
    <format dxfId="16">
      <pivotArea dataOnly="0" labelOnly="1" fieldPosition="0">
        <references count="1">
          <reference field="18" count="0"/>
        </references>
      </pivotArea>
    </format>
    <format dxfId="15">
      <pivotArea dataOnly="0" labelOnly="1" grandCol="1" outline="0" fieldPosition="0"/>
    </format>
    <format dxfId="14">
      <pivotArea type="all" dataOnly="0" outline="0" fieldPosition="0"/>
    </format>
    <format dxfId="13">
      <pivotArea outline="0" collapsedLevelsAreSubtotals="1" fieldPosition="0"/>
    </format>
    <format dxfId="12">
      <pivotArea type="origin" dataOnly="0" labelOnly="1" outline="0" offset="A1" fieldPosition="0"/>
    </format>
    <format dxfId="11">
      <pivotArea dataOnly="0" labelOnly="1" outline="0" axis="axisValues" fieldPosition="0"/>
    </format>
    <format dxfId="10">
      <pivotArea field="18" type="button" dataOnly="0" labelOnly="1" outline="0" axis="axisCol" fieldPosition="0"/>
    </format>
    <format dxfId="9">
      <pivotArea type="topRight" dataOnly="0" labelOnly="1" outline="0" fieldPosition="0"/>
    </format>
    <format dxfId="8">
      <pivotArea type="origin" dataOnly="0" labelOnly="1" outline="0" offset="A2" fieldPosition="0"/>
    </format>
    <format dxfId="7">
      <pivotArea dataOnly="0" labelOnly="1" fieldPosition="0">
        <references count="1">
          <reference field="18" count="0"/>
        </references>
      </pivotArea>
    </format>
    <format dxfId="6">
      <pivotArea dataOnly="0" labelOnly="1" grandCol="1" outline="0" fieldPosition="0"/>
    </format>
    <format dxfId="5">
      <pivotArea type="all" dataOnly="0" outline="0" fieldPosition="0"/>
    </format>
    <format dxfId="4">
      <pivotArea outline="0" collapsedLevelsAreSubtotals="1" fieldPosition="0"/>
    </format>
    <format dxfId="3">
      <pivotArea type="origin" dataOnly="0" labelOnly="1" outline="0" fieldPosition="0"/>
    </format>
    <format dxfId="2">
      <pivotArea dataOnly="0" labelOnly="1" outline="0" axis="axisValues" fieldPosition="0"/>
    </format>
    <format dxfId="1">
      <pivotArea field="18" type="button" dataOnly="0" labelOnly="1" outline="0" axis="axisCol" fieldPosition="0"/>
    </format>
    <format dxfId="0">
      <pivotArea type="topRight" dataOnly="0" labelOnly="1" outline="0"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Gill Sans"/>
        <a:ea typeface="Gill Sans"/>
        <a:cs typeface="Gill Sans"/>
      </a:majorFont>
      <a:minorFont>
        <a:latin typeface="Gill Sans"/>
        <a:ea typeface="Gill Sans"/>
        <a:cs typeface="Gill Sans"/>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0"/>
  <sheetViews>
    <sheetView tabSelected="1" topLeftCell="A193" zoomScale="82" zoomScaleNormal="82" workbookViewId="0">
      <selection activeCell="E169" sqref="E169"/>
    </sheetView>
  </sheetViews>
  <sheetFormatPr defaultColWidth="12.59765625" defaultRowHeight="15" customHeight="1" x14ac:dyDescent="0.25"/>
  <cols>
    <col min="1" max="1" width="27" bestFit="1" customWidth="1"/>
    <col min="2" max="2" width="12.09765625" bestFit="1" customWidth="1"/>
    <col min="3" max="3" width="19.8984375" bestFit="1" customWidth="1"/>
    <col min="4" max="4" width="16.3984375" bestFit="1" customWidth="1"/>
    <col min="5" max="5" width="17.8984375" bestFit="1" customWidth="1"/>
    <col min="6" max="6" width="18.796875" bestFit="1" customWidth="1"/>
    <col min="7" max="7" width="19.59765625" bestFit="1" customWidth="1"/>
    <col min="8" max="8" width="23.69921875" bestFit="1" customWidth="1"/>
    <col min="9" max="9" width="23.19921875" bestFit="1" customWidth="1"/>
    <col min="10" max="10" width="24.8984375" bestFit="1" customWidth="1"/>
    <col min="11" max="11" width="11.796875" bestFit="1" customWidth="1"/>
    <col min="12" max="12" width="18.3984375" bestFit="1" customWidth="1"/>
    <col min="13" max="13" width="14.5" bestFit="1" customWidth="1"/>
    <col min="14" max="14" width="18.8984375" bestFit="1" customWidth="1"/>
    <col min="15" max="15" width="15.3984375" bestFit="1" customWidth="1"/>
    <col min="16" max="16" width="17.69921875" bestFit="1" customWidth="1"/>
    <col min="17" max="17" width="22.8984375" bestFit="1" customWidth="1"/>
    <col min="18" max="18" width="19.3984375" bestFit="1" customWidth="1"/>
    <col min="19" max="19" width="16.59765625" bestFit="1" customWidth="1"/>
    <col min="20" max="20" width="14.8984375" bestFit="1" customWidth="1"/>
    <col min="21" max="21" width="5.8984375" bestFit="1" customWidth="1"/>
    <col min="22" max="22" width="8.59765625" customWidth="1"/>
    <col min="23" max="23" width="22.5" customWidth="1"/>
    <col min="24" max="26" width="8.59765625" customWidth="1"/>
  </cols>
  <sheetData>
    <row r="1" spans="1:3" ht="15.6" x14ac:dyDescent="0.3">
      <c r="A1" s="66" t="s">
        <v>0</v>
      </c>
      <c r="B1" s="67"/>
      <c r="C1" s="68"/>
    </row>
    <row r="2" spans="1:3" ht="16.5" customHeight="1" x14ac:dyDescent="0.25">
      <c r="A2" s="9" t="s">
        <v>1</v>
      </c>
      <c r="B2" s="10">
        <v>69270.75</v>
      </c>
      <c r="C2" s="10" t="s">
        <v>2</v>
      </c>
    </row>
    <row r="3" spans="1:3" ht="16.5" customHeight="1" x14ac:dyDescent="0.25">
      <c r="A3" s="9" t="s">
        <v>3</v>
      </c>
      <c r="B3" s="10">
        <v>106926.98</v>
      </c>
      <c r="C3" s="10" t="s">
        <v>2</v>
      </c>
    </row>
    <row r="4" spans="1:3" ht="16.5" customHeight="1" x14ac:dyDescent="0.25">
      <c r="A4" s="9" t="s">
        <v>4</v>
      </c>
      <c r="B4" s="10">
        <v>19980.03</v>
      </c>
      <c r="C4" s="10" t="s">
        <v>2</v>
      </c>
    </row>
    <row r="5" spans="1:3" ht="16.5" customHeight="1" x14ac:dyDescent="0.25">
      <c r="A5" s="9" t="s">
        <v>5</v>
      </c>
      <c r="B5" s="10">
        <v>1.54</v>
      </c>
      <c r="C5" s="10"/>
    </row>
    <row r="6" spans="1:3" ht="16.5" customHeight="1" x14ac:dyDescent="0.25">
      <c r="A6" s="9" t="s">
        <v>6</v>
      </c>
      <c r="B6" s="10">
        <v>28.84</v>
      </c>
      <c r="C6" s="10" t="s">
        <v>7</v>
      </c>
    </row>
    <row r="7" spans="1:3" ht="16.5" customHeight="1" x14ac:dyDescent="0.25">
      <c r="A7" s="9" t="s">
        <v>8</v>
      </c>
      <c r="B7" s="10">
        <v>-26715.040000000001</v>
      </c>
      <c r="C7" s="10" t="s">
        <v>2</v>
      </c>
    </row>
    <row r="8" spans="1:3" ht="16.5" customHeight="1" x14ac:dyDescent="0.25">
      <c r="A8" s="9" t="s">
        <v>9</v>
      </c>
      <c r="B8" s="10">
        <v>-4399.0600000000004</v>
      </c>
      <c r="C8" s="10"/>
    </row>
    <row r="9" spans="1:3" ht="16.5" customHeight="1" x14ac:dyDescent="0.25">
      <c r="A9" s="9" t="s">
        <v>10</v>
      </c>
      <c r="B9" s="10">
        <v>-109976.44</v>
      </c>
      <c r="C9" s="10" t="s">
        <v>2</v>
      </c>
    </row>
    <row r="10" spans="1:3" ht="16.5" customHeight="1" x14ac:dyDescent="0.25">
      <c r="A10" s="9" t="s">
        <v>11</v>
      </c>
      <c r="B10" s="10">
        <v>5.35</v>
      </c>
      <c r="C10" s="10"/>
    </row>
    <row r="11" spans="1:3" ht="16.5" customHeight="1" x14ac:dyDescent="0.25">
      <c r="A11" s="9" t="s">
        <v>12</v>
      </c>
      <c r="B11" s="10">
        <v>81543.850000000006</v>
      </c>
      <c r="C11" s="10" t="s">
        <v>2</v>
      </c>
    </row>
    <row r="12" spans="1:3" ht="16.5" customHeight="1" x14ac:dyDescent="0.25">
      <c r="A12" s="9" t="s">
        <v>13</v>
      </c>
      <c r="B12" s="10">
        <v>161080168.13999999</v>
      </c>
      <c r="C12" s="10" t="s">
        <v>14</v>
      </c>
    </row>
    <row r="13" spans="1:3" ht="16.5" customHeight="1" x14ac:dyDescent="0.25">
      <c r="A13" s="9" t="s">
        <v>15</v>
      </c>
      <c r="B13" s="10">
        <v>149088431.50999999</v>
      </c>
      <c r="C13" s="10" t="s">
        <v>14</v>
      </c>
    </row>
    <row r="14" spans="1:3" ht="16.5" customHeight="1" x14ac:dyDescent="0.25"/>
    <row r="15" spans="1:3" ht="15.6" x14ac:dyDescent="0.3">
      <c r="A15" s="66" t="s">
        <v>134</v>
      </c>
      <c r="B15" s="67"/>
      <c r="C15" s="68"/>
    </row>
    <row r="16" spans="1:3" ht="16.5" customHeight="1" x14ac:dyDescent="0.25">
      <c r="A16" s="9" t="s">
        <v>1</v>
      </c>
      <c r="B16" s="10">
        <v>14378.98</v>
      </c>
      <c r="C16" s="10" t="s">
        <v>2</v>
      </c>
    </row>
    <row r="17" spans="1:3" ht="16.5" customHeight="1" x14ac:dyDescent="0.25">
      <c r="A17" s="9" t="s">
        <v>3</v>
      </c>
      <c r="B17" s="10">
        <v>35576.33</v>
      </c>
      <c r="C17" s="10" t="s">
        <v>2</v>
      </c>
    </row>
    <row r="18" spans="1:3" ht="16.5" customHeight="1" x14ac:dyDescent="0.25">
      <c r="A18" s="9" t="s">
        <v>135</v>
      </c>
      <c r="B18" s="10">
        <v>474.35</v>
      </c>
      <c r="C18" s="10"/>
    </row>
    <row r="19" spans="1:3" ht="16.5" customHeight="1" x14ac:dyDescent="0.25">
      <c r="A19" s="9" t="s">
        <v>136</v>
      </c>
      <c r="B19" s="10">
        <v>1423.05</v>
      </c>
      <c r="C19" s="10"/>
    </row>
    <row r="20" spans="1:3" ht="16.5" customHeight="1" x14ac:dyDescent="0.25">
      <c r="A20" s="9" t="s">
        <v>16</v>
      </c>
      <c r="B20" s="10">
        <v>7115.27</v>
      </c>
      <c r="C20" s="10" t="s">
        <v>2</v>
      </c>
    </row>
    <row r="21" spans="1:3" ht="16.5" customHeight="1" x14ac:dyDescent="0.25">
      <c r="A21" s="9" t="s">
        <v>17</v>
      </c>
      <c r="B21" s="10">
        <v>711.53</v>
      </c>
      <c r="C21" s="10"/>
    </row>
    <row r="22" spans="1:3" ht="16.5" customHeight="1" x14ac:dyDescent="0.25">
      <c r="A22" s="9" t="s">
        <v>18</v>
      </c>
      <c r="B22" s="10">
        <v>17788.169999999998</v>
      </c>
      <c r="C22" s="10" t="s">
        <v>2</v>
      </c>
    </row>
    <row r="23" spans="1:3" ht="16.5" customHeight="1" x14ac:dyDescent="0.25">
      <c r="A23" s="9" t="s">
        <v>19</v>
      </c>
      <c r="B23" s="10">
        <v>106488.99</v>
      </c>
      <c r="C23" s="10" t="s">
        <v>20</v>
      </c>
    </row>
    <row r="24" spans="1:3" ht="16.5" customHeight="1" x14ac:dyDescent="0.25">
      <c r="A24" s="9" t="s">
        <v>12</v>
      </c>
      <c r="B24" s="10">
        <v>24673.03</v>
      </c>
      <c r="C24" s="10" t="s">
        <v>2</v>
      </c>
    </row>
    <row r="25" spans="1:3" ht="16.5" customHeight="1" x14ac:dyDescent="0.25">
      <c r="A25" s="9" t="s">
        <v>13</v>
      </c>
      <c r="B25" s="10">
        <v>71152662.810000002</v>
      </c>
      <c r="C25" s="10" t="s">
        <v>14</v>
      </c>
    </row>
    <row r="26" spans="1:3" ht="16.5" customHeight="1" x14ac:dyDescent="0.25">
      <c r="A26" s="9" t="s">
        <v>15</v>
      </c>
      <c r="B26" s="10">
        <v>71152662.810000002</v>
      </c>
      <c r="C26" s="10" t="s">
        <v>14</v>
      </c>
    </row>
    <row r="27" spans="1:3" ht="16.5" customHeight="1" x14ac:dyDescent="0.25">
      <c r="A27" s="9" t="s">
        <v>21</v>
      </c>
      <c r="B27" s="10">
        <v>11</v>
      </c>
      <c r="C27" s="10"/>
    </row>
    <row r="28" spans="1:3" ht="16.5" customHeight="1" x14ac:dyDescent="0.25"/>
    <row r="29" spans="1:3" ht="16.5" customHeight="1" x14ac:dyDescent="0.3">
      <c r="A29" s="66" t="s">
        <v>137</v>
      </c>
      <c r="B29" s="67"/>
      <c r="C29" s="68"/>
    </row>
    <row r="30" spans="1:3" ht="16.5" customHeight="1" x14ac:dyDescent="0.25">
      <c r="A30" s="9" t="s">
        <v>1</v>
      </c>
      <c r="B30" s="10">
        <v>19507.150000000001</v>
      </c>
      <c r="C30" s="10" t="s">
        <v>2</v>
      </c>
    </row>
    <row r="31" spans="1:3" ht="16.5" customHeight="1" x14ac:dyDescent="0.25">
      <c r="A31" s="9" t="s">
        <v>3</v>
      </c>
      <c r="B31" s="10">
        <v>10865.54</v>
      </c>
      <c r="C31" s="10" t="s">
        <v>2</v>
      </c>
    </row>
    <row r="32" spans="1:3" ht="16.5" customHeight="1" x14ac:dyDescent="0.25">
      <c r="A32" s="9" t="s">
        <v>138</v>
      </c>
      <c r="B32" s="10">
        <v>724.37</v>
      </c>
      <c r="C32" s="10"/>
    </row>
    <row r="33" spans="1:3" ht="16.5" customHeight="1" x14ac:dyDescent="0.25">
      <c r="A33" s="9" t="s">
        <v>139</v>
      </c>
      <c r="B33" s="10">
        <v>724.37</v>
      </c>
      <c r="C33" s="10"/>
    </row>
    <row r="34" spans="1:3" ht="16.5" customHeight="1" x14ac:dyDescent="0.25">
      <c r="A34" s="9" t="s">
        <v>16</v>
      </c>
      <c r="B34" s="10">
        <v>3621.85</v>
      </c>
      <c r="C34" s="10" t="s">
        <v>2</v>
      </c>
    </row>
    <row r="35" spans="1:3" ht="16.5" customHeight="1" x14ac:dyDescent="0.25">
      <c r="A35" s="9" t="s">
        <v>17</v>
      </c>
      <c r="B35" s="10">
        <v>362.18</v>
      </c>
      <c r="C35" s="10"/>
    </row>
    <row r="36" spans="1:3" ht="16.5" customHeight="1" x14ac:dyDescent="0.25">
      <c r="A36" s="9" t="s">
        <v>18</v>
      </c>
      <c r="B36" s="10">
        <v>9054.6200000000008</v>
      </c>
      <c r="C36" s="10" t="s">
        <v>2</v>
      </c>
    </row>
    <row r="37" spans="1:3" ht="16.5" customHeight="1" x14ac:dyDescent="0.25">
      <c r="A37" s="9" t="s">
        <v>19</v>
      </c>
      <c r="B37" s="10">
        <v>33999.519999999997</v>
      </c>
      <c r="C37" s="10" t="s">
        <v>20</v>
      </c>
    </row>
    <row r="38" spans="1:3" ht="16.5" customHeight="1" x14ac:dyDescent="0.25">
      <c r="A38" s="9" t="s">
        <v>12</v>
      </c>
      <c r="B38" s="10">
        <v>8433.93</v>
      </c>
      <c r="C38" s="10" t="s">
        <v>2</v>
      </c>
    </row>
    <row r="39" spans="1:3" ht="16.5" customHeight="1" x14ac:dyDescent="0.25">
      <c r="A39" s="9" t="s">
        <v>13</v>
      </c>
      <c r="B39" s="10">
        <v>13038646.52</v>
      </c>
      <c r="C39" s="10" t="s">
        <v>14</v>
      </c>
    </row>
    <row r="40" spans="1:3" ht="16.5" customHeight="1" x14ac:dyDescent="0.25">
      <c r="A40" s="9" t="s">
        <v>15</v>
      </c>
      <c r="B40" s="10">
        <v>7605877.1299999999</v>
      </c>
      <c r="C40" s="10" t="s">
        <v>14</v>
      </c>
    </row>
    <row r="41" spans="1:3" ht="16.5" customHeight="1" x14ac:dyDescent="0.25">
      <c r="A41" s="9" t="s">
        <v>21</v>
      </c>
      <c r="B41" s="10">
        <v>5</v>
      </c>
      <c r="C41" s="10"/>
    </row>
    <row r="42" spans="1:3" ht="16.5" customHeight="1" x14ac:dyDescent="0.25"/>
    <row r="43" spans="1:3" ht="16.5" customHeight="1" x14ac:dyDescent="0.3">
      <c r="A43" s="66" t="s">
        <v>140</v>
      </c>
      <c r="B43" s="67"/>
      <c r="C43" s="68"/>
    </row>
    <row r="44" spans="1:3" ht="16.5" customHeight="1" x14ac:dyDescent="0.25">
      <c r="A44" s="9" t="s">
        <v>1</v>
      </c>
      <c r="B44" s="10">
        <v>0</v>
      </c>
      <c r="C44" s="10" t="s">
        <v>2</v>
      </c>
    </row>
    <row r="45" spans="1:3" ht="16.5" customHeight="1" x14ac:dyDescent="0.25">
      <c r="A45" s="9" t="s">
        <v>3</v>
      </c>
      <c r="B45" s="10">
        <v>8198.39</v>
      </c>
      <c r="C45" s="10" t="s">
        <v>2</v>
      </c>
    </row>
    <row r="46" spans="1:3" ht="16.5" customHeight="1" x14ac:dyDescent="0.25">
      <c r="A46" s="9" t="s">
        <v>141</v>
      </c>
      <c r="B46" s="10">
        <v>16.399999999999999</v>
      </c>
      <c r="C46" s="10"/>
    </row>
    <row r="47" spans="1:3" ht="16.5" customHeight="1" x14ac:dyDescent="0.25">
      <c r="A47" s="9" t="s">
        <v>139</v>
      </c>
      <c r="B47" s="10">
        <v>81.98</v>
      </c>
      <c r="C47" s="10"/>
    </row>
    <row r="48" spans="1:3" ht="16.5" customHeight="1" x14ac:dyDescent="0.25">
      <c r="A48" s="9" t="s">
        <v>16</v>
      </c>
      <c r="B48" s="10">
        <v>491.9</v>
      </c>
      <c r="C48" s="10" t="s">
        <v>2</v>
      </c>
    </row>
    <row r="49" spans="1:3" ht="16.5" customHeight="1" x14ac:dyDescent="0.25">
      <c r="A49" s="9" t="s">
        <v>17</v>
      </c>
      <c r="B49" s="10">
        <v>81.98</v>
      </c>
      <c r="C49" s="10"/>
    </row>
    <row r="50" spans="1:3" ht="16.5" customHeight="1" x14ac:dyDescent="0.25">
      <c r="A50" s="9" t="s">
        <v>18</v>
      </c>
      <c r="B50" s="10">
        <v>2049.6</v>
      </c>
      <c r="C50" s="10" t="s">
        <v>2</v>
      </c>
    </row>
    <row r="51" spans="1:3" ht="16.5" customHeight="1" x14ac:dyDescent="0.25">
      <c r="A51" s="9" t="s">
        <v>19</v>
      </c>
      <c r="B51" s="10">
        <v>25961.55</v>
      </c>
      <c r="C51" s="10" t="s">
        <v>20</v>
      </c>
    </row>
    <row r="52" spans="1:3" ht="16.5" customHeight="1" x14ac:dyDescent="0.25">
      <c r="A52" s="9" t="s">
        <v>12</v>
      </c>
      <c r="B52" s="10">
        <v>6558.71</v>
      </c>
      <c r="C52" s="10" t="s">
        <v>2</v>
      </c>
    </row>
    <row r="53" spans="1:3" ht="16.5" customHeight="1" x14ac:dyDescent="0.25">
      <c r="A53" s="9" t="s">
        <v>13</v>
      </c>
      <c r="B53" s="10">
        <v>16396770.59</v>
      </c>
      <c r="C53" s="10" t="s">
        <v>14</v>
      </c>
    </row>
    <row r="54" spans="1:3" ht="16.5" customHeight="1" x14ac:dyDescent="0.25">
      <c r="A54" s="9" t="s">
        <v>15</v>
      </c>
      <c r="B54" s="10">
        <v>16396770.59</v>
      </c>
      <c r="C54" s="10" t="s">
        <v>14</v>
      </c>
    </row>
    <row r="55" spans="1:3" ht="16.5" customHeight="1" x14ac:dyDescent="0.25">
      <c r="A55" s="9" t="s">
        <v>21</v>
      </c>
      <c r="B55" s="10">
        <v>1</v>
      </c>
      <c r="C55" s="10"/>
    </row>
    <row r="56" spans="1:3" ht="16.5" customHeight="1" x14ac:dyDescent="0.25"/>
    <row r="57" spans="1:3" ht="16.5" customHeight="1" x14ac:dyDescent="0.3">
      <c r="A57" s="66" t="s">
        <v>142</v>
      </c>
      <c r="B57" s="67"/>
      <c r="C57" s="68"/>
    </row>
    <row r="58" spans="1:3" ht="16.5" customHeight="1" x14ac:dyDescent="0.25">
      <c r="A58" s="9" t="s">
        <v>1</v>
      </c>
      <c r="B58" s="10">
        <v>0</v>
      </c>
      <c r="C58" s="10" t="s">
        <v>2</v>
      </c>
    </row>
    <row r="59" spans="1:3" ht="16.5" customHeight="1" x14ac:dyDescent="0.25">
      <c r="A59" s="9" t="s">
        <v>3</v>
      </c>
      <c r="B59" s="10">
        <v>1655.42</v>
      </c>
      <c r="C59" s="10" t="s">
        <v>2</v>
      </c>
    </row>
    <row r="60" spans="1:3" ht="16.5" customHeight="1" x14ac:dyDescent="0.25">
      <c r="A60" s="9" t="s">
        <v>143</v>
      </c>
      <c r="B60" s="10">
        <v>66.22</v>
      </c>
      <c r="C60" s="10"/>
    </row>
    <row r="61" spans="1:3" ht="16.5" customHeight="1" x14ac:dyDescent="0.25">
      <c r="A61" s="9" t="s">
        <v>144</v>
      </c>
      <c r="B61" s="10">
        <v>66.22</v>
      </c>
      <c r="C61" s="10"/>
    </row>
    <row r="62" spans="1:3" ht="16.5" customHeight="1" x14ac:dyDescent="0.25">
      <c r="A62" s="9" t="s">
        <v>16</v>
      </c>
      <c r="B62" s="10">
        <v>331.08</v>
      </c>
      <c r="C62" s="10" t="s">
        <v>2</v>
      </c>
    </row>
    <row r="63" spans="1:3" ht="16.5" customHeight="1" x14ac:dyDescent="0.25">
      <c r="A63" s="9" t="s">
        <v>17</v>
      </c>
      <c r="B63" s="10">
        <v>-66.22</v>
      </c>
      <c r="C63" s="10"/>
    </row>
    <row r="64" spans="1:3" ht="16.5" customHeight="1" x14ac:dyDescent="0.25">
      <c r="A64" s="9" t="s">
        <v>18</v>
      </c>
      <c r="B64" s="10">
        <v>-1655.42</v>
      </c>
      <c r="C64" s="10" t="s">
        <v>2</v>
      </c>
    </row>
    <row r="65" spans="1:3" ht="16.5" customHeight="1" x14ac:dyDescent="0.25">
      <c r="A65" s="9" t="s">
        <v>19</v>
      </c>
      <c r="B65" s="10">
        <v>5518.07</v>
      </c>
      <c r="C65" s="10" t="s">
        <v>20</v>
      </c>
    </row>
    <row r="66" spans="1:3" ht="16.5" customHeight="1" x14ac:dyDescent="0.25">
      <c r="A66" s="9" t="s">
        <v>12</v>
      </c>
      <c r="B66" s="10">
        <v>1324.34</v>
      </c>
      <c r="C66" s="10" t="s">
        <v>2</v>
      </c>
    </row>
    <row r="67" spans="1:3" ht="16.5" customHeight="1" x14ac:dyDescent="0.25">
      <c r="A67" s="9" t="s">
        <v>13</v>
      </c>
      <c r="B67" s="10">
        <v>11587950.539999999</v>
      </c>
      <c r="C67" s="10" t="s">
        <v>14</v>
      </c>
    </row>
    <row r="68" spans="1:3" ht="16.5" customHeight="1" x14ac:dyDescent="0.25">
      <c r="A68" s="9" t="s">
        <v>15</v>
      </c>
      <c r="B68" s="10">
        <v>1158795.05</v>
      </c>
      <c r="C68" s="10" t="s">
        <v>14</v>
      </c>
    </row>
    <row r="69" spans="1:3" ht="16.5" customHeight="1" x14ac:dyDescent="0.25">
      <c r="A69" s="9" t="s">
        <v>21</v>
      </c>
      <c r="B69" s="10">
        <v>1</v>
      </c>
      <c r="C69" s="10"/>
    </row>
    <row r="70" spans="1:3" ht="16.5" customHeight="1" x14ac:dyDescent="0.25"/>
    <row r="71" spans="1:3" ht="16.5" customHeight="1" x14ac:dyDescent="0.3">
      <c r="A71" s="66" t="s">
        <v>145</v>
      </c>
      <c r="B71" s="67"/>
      <c r="C71" s="68"/>
    </row>
    <row r="72" spans="1:3" ht="16.5" customHeight="1" x14ac:dyDescent="0.25">
      <c r="A72" s="9" t="s">
        <v>1</v>
      </c>
      <c r="B72" s="10">
        <v>3651.84</v>
      </c>
      <c r="C72" s="10" t="s">
        <v>2</v>
      </c>
    </row>
    <row r="73" spans="1:3" ht="16.5" customHeight="1" x14ac:dyDescent="0.25">
      <c r="A73" s="9" t="s">
        <v>3</v>
      </c>
      <c r="B73" s="10">
        <v>6087.5</v>
      </c>
      <c r="C73" s="10" t="s">
        <v>2</v>
      </c>
    </row>
    <row r="74" spans="1:3" ht="16.5" customHeight="1" x14ac:dyDescent="0.25">
      <c r="A74" s="9" t="s">
        <v>146</v>
      </c>
      <c r="B74" s="10">
        <v>12.17</v>
      </c>
      <c r="C74" s="10"/>
    </row>
    <row r="75" spans="1:3" ht="16.5" customHeight="1" x14ac:dyDescent="0.25">
      <c r="A75" s="9" t="s">
        <v>147</v>
      </c>
      <c r="B75" s="10">
        <v>1217.5</v>
      </c>
      <c r="C75" s="10"/>
    </row>
    <row r="76" spans="1:3" ht="16.5" customHeight="1" x14ac:dyDescent="0.25">
      <c r="A76" s="9" t="s">
        <v>16</v>
      </c>
      <c r="B76" s="10">
        <v>1217.5</v>
      </c>
      <c r="C76" s="10" t="s">
        <v>2</v>
      </c>
    </row>
    <row r="77" spans="1:3" ht="16.5" customHeight="1" x14ac:dyDescent="0.25">
      <c r="A77" s="9" t="s">
        <v>17</v>
      </c>
      <c r="B77" s="10">
        <v>243.5</v>
      </c>
      <c r="C77" s="10"/>
    </row>
    <row r="78" spans="1:3" ht="16.5" customHeight="1" x14ac:dyDescent="0.25">
      <c r="A78" s="9" t="s">
        <v>18</v>
      </c>
      <c r="B78" s="10">
        <v>6087.5</v>
      </c>
      <c r="C78" s="10" t="s">
        <v>2</v>
      </c>
    </row>
    <row r="79" spans="1:3" ht="16.5" customHeight="1" x14ac:dyDescent="0.25">
      <c r="A79" s="9" t="s">
        <v>19</v>
      </c>
      <c r="B79" s="10">
        <v>20054.82</v>
      </c>
      <c r="C79" s="10" t="s">
        <v>20</v>
      </c>
    </row>
    <row r="80" spans="1:3" ht="16.5" customHeight="1" x14ac:dyDescent="0.25">
      <c r="A80" s="9" t="s">
        <v>12</v>
      </c>
      <c r="B80" s="10">
        <v>5133.2700000000004</v>
      </c>
      <c r="C80" s="10" t="s">
        <v>2</v>
      </c>
    </row>
    <row r="81" spans="1:3" ht="16.5" customHeight="1" x14ac:dyDescent="0.25">
      <c r="A81" s="9" t="s">
        <v>13</v>
      </c>
      <c r="B81" s="10">
        <v>6087495.5499999998</v>
      </c>
      <c r="C81" s="10" t="s">
        <v>14</v>
      </c>
    </row>
    <row r="82" spans="1:3" ht="16.5" customHeight="1" x14ac:dyDescent="0.25">
      <c r="A82" s="9" t="s">
        <v>15</v>
      </c>
      <c r="B82" s="10">
        <v>4869996.4400000004</v>
      </c>
      <c r="C82" s="10" t="s">
        <v>14</v>
      </c>
    </row>
    <row r="83" spans="1:3" ht="16.5" customHeight="1" x14ac:dyDescent="0.25">
      <c r="A83" s="9" t="s">
        <v>21</v>
      </c>
      <c r="B83" s="10">
        <v>2</v>
      </c>
      <c r="C83" s="10"/>
    </row>
    <row r="84" spans="1:3" ht="16.5" customHeight="1" x14ac:dyDescent="0.25"/>
    <row r="85" spans="1:3" ht="16.5" customHeight="1" x14ac:dyDescent="0.3">
      <c r="A85" s="66" t="s">
        <v>197</v>
      </c>
      <c r="B85" s="67"/>
      <c r="C85" s="68"/>
    </row>
    <row r="86" spans="1:3" ht="16.5" customHeight="1" x14ac:dyDescent="0.25">
      <c r="A86" s="9" t="s">
        <v>1</v>
      </c>
      <c r="B86" s="10">
        <v>0</v>
      </c>
      <c r="C86" s="10" t="s">
        <v>2</v>
      </c>
    </row>
    <row r="87" spans="1:3" ht="16.5" customHeight="1" x14ac:dyDescent="0.25">
      <c r="A87" s="9" t="s">
        <v>3</v>
      </c>
      <c r="B87" s="10">
        <v>3448.37</v>
      </c>
      <c r="C87" s="10" t="s">
        <v>2</v>
      </c>
    </row>
    <row r="88" spans="1:3" ht="16.5" customHeight="1" x14ac:dyDescent="0.25">
      <c r="A88" s="9" t="s">
        <v>148</v>
      </c>
      <c r="B88" s="10">
        <v>86.21</v>
      </c>
      <c r="C88" s="10"/>
    </row>
    <row r="89" spans="1:3" ht="16.5" customHeight="1" x14ac:dyDescent="0.25">
      <c r="A89" s="9" t="s">
        <v>149</v>
      </c>
      <c r="B89" s="10">
        <v>1724.19</v>
      </c>
      <c r="C89" s="10"/>
    </row>
    <row r="90" spans="1:3" ht="16.5" customHeight="1" x14ac:dyDescent="0.25">
      <c r="A90" s="9" t="s">
        <v>16</v>
      </c>
      <c r="B90" s="10">
        <v>1724.19</v>
      </c>
      <c r="C90" s="10" t="s">
        <v>2</v>
      </c>
    </row>
    <row r="91" spans="1:3" ht="16.5" customHeight="1" x14ac:dyDescent="0.25">
      <c r="A91" s="9" t="s">
        <v>17</v>
      </c>
      <c r="B91" s="10">
        <v>137.93</v>
      </c>
      <c r="C91" s="10"/>
    </row>
    <row r="92" spans="1:3" ht="16.5" customHeight="1" x14ac:dyDescent="0.25">
      <c r="A92" s="9" t="s">
        <v>18</v>
      </c>
      <c r="B92" s="10">
        <v>3448.37</v>
      </c>
      <c r="C92" s="10" t="s">
        <v>2</v>
      </c>
    </row>
    <row r="93" spans="1:3" ht="16.5" customHeight="1" x14ac:dyDescent="0.25">
      <c r="A93" s="9" t="s">
        <v>19</v>
      </c>
      <c r="B93" s="10">
        <v>10811.57</v>
      </c>
      <c r="C93" s="10" t="s">
        <v>20</v>
      </c>
    </row>
    <row r="94" spans="1:3" ht="16.5" customHeight="1" x14ac:dyDescent="0.25">
      <c r="A94" s="9" t="s">
        <v>12</v>
      </c>
      <c r="B94" s="10">
        <v>2883.18</v>
      </c>
      <c r="C94" s="10" t="s">
        <v>2</v>
      </c>
    </row>
    <row r="95" spans="1:3" ht="16.5" customHeight="1" x14ac:dyDescent="0.25">
      <c r="A95" s="9" t="s">
        <v>13</v>
      </c>
      <c r="B95" s="10">
        <v>2758696.42</v>
      </c>
      <c r="C95" s="10" t="s">
        <v>14</v>
      </c>
    </row>
    <row r="96" spans="1:3" ht="16.5" customHeight="1" x14ac:dyDescent="0.25">
      <c r="A96" s="9" t="s">
        <v>15</v>
      </c>
      <c r="B96" s="10">
        <v>2758696.42</v>
      </c>
      <c r="C96" s="10" t="s">
        <v>14</v>
      </c>
    </row>
    <row r="97" spans="1:3" ht="16.5" customHeight="1" x14ac:dyDescent="0.25">
      <c r="A97" s="9" t="s">
        <v>21</v>
      </c>
      <c r="B97" s="10">
        <v>3</v>
      </c>
      <c r="C97" s="10"/>
    </row>
    <row r="98" spans="1:3" ht="16.5" customHeight="1" x14ac:dyDescent="0.25"/>
    <row r="99" spans="1:3" ht="16.5" customHeight="1" x14ac:dyDescent="0.3">
      <c r="A99" s="66" t="s">
        <v>150</v>
      </c>
      <c r="B99" s="67"/>
      <c r="C99" s="68"/>
    </row>
    <row r="100" spans="1:3" ht="16.5" customHeight="1" x14ac:dyDescent="0.25">
      <c r="A100" s="9" t="s">
        <v>1</v>
      </c>
      <c r="B100" s="10">
        <v>18595.919999999998</v>
      </c>
      <c r="C100" s="10" t="s">
        <v>2</v>
      </c>
    </row>
    <row r="101" spans="1:3" ht="16.5" customHeight="1" x14ac:dyDescent="0.25">
      <c r="A101" s="9" t="s">
        <v>3</v>
      </c>
      <c r="B101" s="10">
        <v>7970.03</v>
      </c>
      <c r="C101" s="10" t="s">
        <v>2</v>
      </c>
    </row>
    <row r="102" spans="1:3" ht="16.5" customHeight="1" x14ac:dyDescent="0.25">
      <c r="A102" s="9" t="s">
        <v>151</v>
      </c>
      <c r="B102" s="10">
        <v>498.13</v>
      </c>
      <c r="C102" s="10"/>
    </row>
    <row r="103" spans="1:3" ht="16.5" customHeight="1" x14ac:dyDescent="0.25">
      <c r="A103" s="9" t="s">
        <v>152</v>
      </c>
      <c r="B103" s="10">
        <v>996.25</v>
      </c>
      <c r="C103" s="10"/>
    </row>
    <row r="104" spans="1:3" ht="16.5" customHeight="1" x14ac:dyDescent="0.25">
      <c r="A104" s="9" t="s">
        <v>16</v>
      </c>
      <c r="B104" s="10">
        <v>4981.2700000000004</v>
      </c>
      <c r="C104" s="10" t="s">
        <v>2</v>
      </c>
    </row>
    <row r="105" spans="1:3" ht="16.5" customHeight="1" x14ac:dyDescent="0.25">
      <c r="A105" s="9" t="s">
        <v>17</v>
      </c>
      <c r="B105" s="10">
        <v>249.06</v>
      </c>
      <c r="C105" s="10"/>
    </row>
    <row r="106" spans="1:3" ht="16.5" customHeight="1" x14ac:dyDescent="0.25">
      <c r="A106" s="9" t="s">
        <v>18</v>
      </c>
      <c r="B106" s="10">
        <v>6226.58</v>
      </c>
      <c r="C106" s="10" t="s">
        <v>2</v>
      </c>
    </row>
    <row r="107" spans="1:3" ht="16.5" customHeight="1" x14ac:dyDescent="0.25">
      <c r="A107" s="9" t="s">
        <v>19</v>
      </c>
      <c r="B107" s="10">
        <v>27744.09</v>
      </c>
      <c r="C107" s="10" t="s">
        <v>20</v>
      </c>
    </row>
    <row r="108" spans="1:3" ht="16.5" customHeight="1" x14ac:dyDescent="0.25">
      <c r="A108" s="9" t="s">
        <v>12</v>
      </c>
      <c r="B108" s="10">
        <v>6544.72</v>
      </c>
      <c r="C108" s="10" t="s">
        <v>2</v>
      </c>
    </row>
    <row r="109" spans="1:3" ht="16.5" customHeight="1" x14ac:dyDescent="0.25">
      <c r="A109" s="9" t="s">
        <v>13</v>
      </c>
      <c r="B109" s="10">
        <v>7970027.3399999999</v>
      </c>
      <c r="C109" s="10" t="s">
        <v>14</v>
      </c>
    </row>
    <row r="110" spans="1:3" ht="16.5" customHeight="1" x14ac:dyDescent="0.25">
      <c r="A110" s="9" t="s">
        <v>15</v>
      </c>
      <c r="B110" s="10">
        <v>7970027.3399999999</v>
      </c>
      <c r="C110" s="10" t="s">
        <v>14</v>
      </c>
    </row>
    <row r="111" spans="1:3" ht="16.5" customHeight="1" x14ac:dyDescent="0.25">
      <c r="A111" s="9" t="s">
        <v>21</v>
      </c>
      <c r="B111" s="10">
        <v>2</v>
      </c>
      <c r="C111" s="10"/>
    </row>
    <row r="112" spans="1:3" ht="16.5" customHeight="1" x14ac:dyDescent="0.25"/>
    <row r="113" spans="1:3" ht="16.5" customHeight="1" x14ac:dyDescent="0.3">
      <c r="A113" s="66" t="s">
        <v>153</v>
      </c>
      <c r="B113" s="67"/>
      <c r="C113" s="68"/>
    </row>
    <row r="114" spans="1:3" ht="16.5" customHeight="1" x14ac:dyDescent="0.25">
      <c r="A114" s="9" t="s">
        <v>1</v>
      </c>
      <c r="B114" s="10">
        <v>0</v>
      </c>
      <c r="C114" s="10" t="s">
        <v>2</v>
      </c>
    </row>
    <row r="115" spans="1:3" ht="16.5" customHeight="1" x14ac:dyDescent="0.25">
      <c r="A115" s="9" t="s">
        <v>3</v>
      </c>
      <c r="B115" s="10">
        <v>5087.6899999999996</v>
      </c>
      <c r="C115" s="10" t="s">
        <v>2</v>
      </c>
    </row>
    <row r="116" spans="1:3" ht="16.5" customHeight="1" x14ac:dyDescent="0.25">
      <c r="A116" s="9" t="s">
        <v>146</v>
      </c>
      <c r="B116" s="10">
        <v>25.44</v>
      </c>
      <c r="C116" s="10"/>
    </row>
    <row r="117" spans="1:3" ht="16.5" customHeight="1" x14ac:dyDescent="0.25">
      <c r="A117" s="9" t="s">
        <v>147</v>
      </c>
      <c r="B117" s="10">
        <v>254.38</v>
      </c>
      <c r="C117" s="10"/>
    </row>
    <row r="118" spans="1:3" ht="16.5" customHeight="1" x14ac:dyDescent="0.25">
      <c r="A118" s="9" t="s">
        <v>16</v>
      </c>
      <c r="B118" s="10">
        <v>254.38</v>
      </c>
      <c r="C118" s="10" t="s">
        <v>2</v>
      </c>
    </row>
    <row r="119" spans="1:3" ht="16.5" customHeight="1" x14ac:dyDescent="0.25">
      <c r="A119" s="9" t="s">
        <v>17</v>
      </c>
      <c r="B119" s="10">
        <v>508.77</v>
      </c>
      <c r="C119" s="10"/>
    </row>
    <row r="120" spans="1:3" ht="16.5" customHeight="1" x14ac:dyDescent="0.25">
      <c r="A120" s="9" t="s">
        <v>18</v>
      </c>
      <c r="B120" s="10">
        <v>12719.22</v>
      </c>
      <c r="C120" s="10" t="s">
        <v>2</v>
      </c>
    </row>
    <row r="121" spans="1:3" ht="16.5" customHeight="1" x14ac:dyDescent="0.25">
      <c r="A121" s="9" t="s">
        <v>19</v>
      </c>
      <c r="B121" s="10">
        <v>15725.58</v>
      </c>
      <c r="C121" s="10" t="s">
        <v>20</v>
      </c>
    </row>
    <row r="122" spans="1:3" ht="16.5" customHeight="1" x14ac:dyDescent="0.25">
      <c r="A122" s="9" t="s">
        <v>12</v>
      </c>
      <c r="B122" s="10">
        <v>4324.53</v>
      </c>
      <c r="C122" s="10" t="s">
        <v>2</v>
      </c>
    </row>
    <row r="123" spans="1:3" ht="16.5" customHeight="1" x14ac:dyDescent="0.25">
      <c r="A123" s="9" t="s">
        <v>13</v>
      </c>
      <c r="B123" s="10">
        <v>5087687.3499999996</v>
      </c>
      <c r="C123" s="10" t="s">
        <v>14</v>
      </c>
    </row>
    <row r="124" spans="1:3" ht="16.5" customHeight="1" x14ac:dyDescent="0.25">
      <c r="A124" s="9" t="s">
        <v>15</v>
      </c>
      <c r="B124" s="10">
        <v>10175374.710000001</v>
      </c>
      <c r="C124" s="10" t="s">
        <v>14</v>
      </c>
    </row>
    <row r="125" spans="1:3" ht="16.5" customHeight="1" x14ac:dyDescent="0.25">
      <c r="A125" s="9" t="s">
        <v>21</v>
      </c>
      <c r="B125" s="10">
        <v>1</v>
      </c>
      <c r="C125" s="10"/>
    </row>
    <row r="126" spans="1:3" ht="16.5" customHeight="1" x14ac:dyDescent="0.25"/>
    <row r="127" spans="1:3" ht="16.5" customHeight="1" x14ac:dyDescent="0.3">
      <c r="A127" s="66" t="s">
        <v>154</v>
      </c>
      <c r="B127" s="67"/>
      <c r="C127" s="68"/>
    </row>
    <row r="128" spans="1:3" ht="16.5" customHeight="1" x14ac:dyDescent="0.25">
      <c r="A128" s="9" t="s">
        <v>1</v>
      </c>
      <c r="B128" s="10">
        <v>0</v>
      </c>
      <c r="C128" s="10" t="s">
        <v>2</v>
      </c>
    </row>
    <row r="129" spans="1:3" ht="16.5" customHeight="1" x14ac:dyDescent="0.25">
      <c r="A129" s="9" t="s">
        <v>3</v>
      </c>
      <c r="B129" s="10">
        <v>1512.43</v>
      </c>
      <c r="C129" s="10" t="s">
        <v>2</v>
      </c>
    </row>
    <row r="130" spans="1:3" ht="16.5" customHeight="1" x14ac:dyDescent="0.25">
      <c r="A130" s="9" t="s">
        <v>151</v>
      </c>
      <c r="B130" s="10">
        <v>94.53</v>
      </c>
      <c r="C130" s="10"/>
    </row>
    <row r="131" spans="1:3" ht="16.5" customHeight="1" x14ac:dyDescent="0.25">
      <c r="A131" s="9" t="s">
        <v>147</v>
      </c>
      <c r="B131" s="10">
        <v>189.05</v>
      </c>
      <c r="C131" s="10"/>
    </row>
    <row r="132" spans="1:3" ht="16.5" customHeight="1" x14ac:dyDescent="0.25">
      <c r="A132" s="9" t="s">
        <v>16</v>
      </c>
      <c r="B132" s="10">
        <v>472.64</v>
      </c>
      <c r="C132" s="10" t="s">
        <v>2</v>
      </c>
    </row>
    <row r="133" spans="1:3" ht="16.5" customHeight="1" x14ac:dyDescent="0.25">
      <c r="A133" s="9" t="s">
        <v>17</v>
      </c>
      <c r="B133" s="10">
        <v>94.53</v>
      </c>
      <c r="C133" s="10"/>
    </row>
    <row r="134" spans="1:3" ht="16.5" customHeight="1" x14ac:dyDescent="0.25">
      <c r="A134" s="9" t="s">
        <v>18</v>
      </c>
      <c r="B134" s="10">
        <v>2363.1799999999998</v>
      </c>
      <c r="C134" s="10" t="s">
        <v>2</v>
      </c>
    </row>
    <row r="135" spans="1:3" ht="16.5" customHeight="1" x14ac:dyDescent="0.25">
      <c r="A135" s="9" t="s">
        <v>19</v>
      </c>
      <c r="B135" s="10">
        <v>4537.3</v>
      </c>
      <c r="C135" s="10" t="s">
        <v>20</v>
      </c>
    </row>
    <row r="136" spans="1:3" ht="16.5" customHeight="1" x14ac:dyDescent="0.25">
      <c r="A136" s="9" t="s">
        <v>12</v>
      </c>
      <c r="B136" s="10">
        <v>1285.57</v>
      </c>
      <c r="C136" s="10" t="s">
        <v>2</v>
      </c>
    </row>
    <row r="137" spans="1:3" ht="16.5" customHeight="1" x14ac:dyDescent="0.25">
      <c r="A137" s="9" t="s">
        <v>13</v>
      </c>
      <c r="B137" s="10">
        <v>1663676.17</v>
      </c>
      <c r="C137" s="10" t="s">
        <v>14</v>
      </c>
    </row>
    <row r="138" spans="1:3" ht="16.5" customHeight="1" x14ac:dyDescent="0.25">
      <c r="A138" s="9" t="s">
        <v>15</v>
      </c>
      <c r="B138" s="10">
        <v>1663676.17</v>
      </c>
      <c r="C138" s="10" t="s">
        <v>14</v>
      </c>
    </row>
    <row r="139" spans="1:3" ht="16.5" customHeight="1" x14ac:dyDescent="0.25">
      <c r="A139" s="9" t="s">
        <v>21</v>
      </c>
      <c r="B139" s="10">
        <v>1</v>
      </c>
      <c r="C139" s="10"/>
    </row>
    <row r="140" spans="1:3" ht="16.5" customHeight="1" x14ac:dyDescent="0.25"/>
    <row r="141" spans="1:3" ht="16.5" customHeight="1" x14ac:dyDescent="0.3">
      <c r="A141" s="66" t="s">
        <v>155</v>
      </c>
      <c r="B141" s="67"/>
      <c r="C141" s="68"/>
    </row>
    <row r="142" spans="1:3" ht="16.5" customHeight="1" x14ac:dyDescent="0.25">
      <c r="A142" s="9" t="s">
        <v>1</v>
      </c>
      <c r="B142" s="10">
        <v>0</v>
      </c>
      <c r="C142" s="10" t="s">
        <v>2</v>
      </c>
    </row>
    <row r="143" spans="1:3" ht="16.5" customHeight="1" x14ac:dyDescent="0.25">
      <c r="A143" s="9" t="s">
        <v>3</v>
      </c>
      <c r="B143" s="10">
        <v>10549.73</v>
      </c>
      <c r="C143" s="10" t="s">
        <v>2</v>
      </c>
    </row>
    <row r="144" spans="1:3" ht="16.5" customHeight="1" x14ac:dyDescent="0.25">
      <c r="A144" s="9" t="s">
        <v>156</v>
      </c>
      <c r="B144" s="10">
        <v>351.66</v>
      </c>
      <c r="C144" s="10"/>
    </row>
    <row r="145" spans="1:3" ht="16.5" customHeight="1" x14ac:dyDescent="0.25">
      <c r="A145" s="9" t="s">
        <v>139</v>
      </c>
      <c r="B145" s="10">
        <v>1054.97</v>
      </c>
      <c r="C145" s="10"/>
    </row>
    <row r="146" spans="1:3" ht="16.5" customHeight="1" x14ac:dyDescent="0.25">
      <c r="A146" s="9" t="s">
        <v>16</v>
      </c>
      <c r="B146" s="10">
        <v>3516.58</v>
      </c>
      <c r="C146" s="10" t="s">
        <v>2</v>
      </c>
    </row>
    <row r="147" spans="1:3" ht="16.5" customHeight="1" x14ac:dyDescent="0.25">
      <c r="A147" s="9" t="s">
        <v>17</v>
      </c>
      <c r="B147" s="10">
        <v>1758.29</v>
      </c>
      <c r="C147" s="10"/>
    </row>
    <row r="148" spans="1:3" ht="16.5" customHeight="1" x14ac:dyDescent="0.25">
      <c r="A148" s="9" t="s">
        <v>18</v>
      </c>
      <c r="B148" s="10">
        <v>43957.19</v>
      </c>
      <c r="C148" s="10" t="s">
        <v>2</v>
      </c>
    </row>
    <row r="149" spans="1:3" ht="16.5" customHeight="1" x14ac:dyDescent="0.25">
      <c r="A149" s="9" t="s">
        <v>19</v>
      </c>
      <c r="B149" s="10">
        <v>35736.839999999997</v>
      </c>
      <c r="C149" s="10" t="s">
        <v>20</v>
      </c>
    </row>
    <row r="150" spans="1:3" ht="16.5" customHeight="1" x14ac:dyDescent="0.25">
      <c r="A150" s="9" t="s">
        <v>12</v>
      </c>
      <c r="B150" s="10">
        <v>8945.19</v>
      </c>
      <c r="C150" s="10" t="s">
        <v>2</v>
      </c>
    </row>
    <row r="151" spans="1:3" ht="16.5" customHeight="1" x14ac:dyDescent="0.25">
      <c r="A151" s="9" t="s">
        <v>13</v>
      </c>
      <c r="B151" s="10">
        <v>7912294.1799999997</v>
      </c>
      <c r="C151" s="10" t="s">
        <v>14</v>
      </c>
    </row>
    <row r="152" spans="1:3" ht="16.5" customHeight="1" x14ac:dyDescent="0.25">
      <c r="A152" s="9" t="s">
        <v>15</v>
      </c>
      <c r="B152" s="10">
        <v>7912294.1799999997</v>
      </c>
      <c r="C152" s="10" t="s">
        <v>14</v>
      </c>
    </row>
    <row r="153" spans="1:3" ht="16.5" customHeight="1" x14ac:dyDescent="0.25">
      <c r="A153" s="9" t="s">
        <v>21</v>
      </c>
      <c r="B153" s="10">
        <v>9</v>
      </c>
      <c r="C153" s="10"/>
    </row>
    <row r="154" spans="1:3" ht="16.5" customHeight="1" x14ac:dyDescent="0.25"/>
    <row r="155" spans="1:3" ht="16.5" customHeight="1" x14ac:dyDescent="0.3">
      <c r="A155" s="66" t="s">
        <v>157</v>
      </c>
      <c r="B155" s="67"/>
      <c r="C155" s="68"/>
    </row>
    <row r="156" spans="1:3" ht="16.5" customHeight="1" x14ac:dyDescent="0.25">
      <c r="A156" s="9" t="s">
        <v>1</v>
      </c>
      <c r="B156" s="10">
        <v>0</v>
      </c>
      <c r="C156" s="10" t="s">
        <v>2</v>
      </c>
    </row>
    <row r="157" spans="1:3" ht="16.5" customHeight="1" x14ac:dyDescent="0.25">
      <c r="A157" s="9" t="s">
        <v>3</v>
      </c>
      <c r="B157" s="10">
        <v>1488.55</v>
      </c>
      <c r="C157" s="10" t="s">
        <v>2</v>
      </c>
    </row>
    <row r="158" spans="1:3" ht="16.5" customHeight="1" x14ac:dyDescent="0.25">
      <c r="A158" s="9" t="s">
        <v>146</v>
      </c>
      <c r="B158" s="10">
        <v>3.72</v>
      </c>
      <c r="C158" s="10"/>
    </row>
    <row r="159" spans="1:3" ht="16.5" customHeight="1" x14ac:dyDescent="0.25">
      <c r="A159" s="9" t="s">
        <v>147</v>
      </c>
      <c r="B159" s="10">
        <v>37.21</v>
      </c>
      <c r="C159" s="10"/>
    </row>
    <row r="160" spans="1:3" ht="16.5" customHeight="1" x14ac:dyDescent="0.25">
      <c r="A160" s="9" t="s">
        <v>16</v>
      </c>
      <c r="B160" s="10">
        <v>37.21</v>
      </c>
      <c r="C160" s="10" t="s">
        <v>2</v>
      </c>
    </row>
    <row r="161" spans="1:3" ht="16.5" customHeight="1" x14ac:dyDescent="0.25">
      <c r="A161" s="9" t="s">
        <v>17</v>
      </c>
      <c r="B161" s="10">
        <v>7.44</v>
      </c>
      <c r="C161" s="10"/>
    </row>
    <row r="162" spans="1:3" ht="16.5" customHeight="1" x14ac:dyDescent="0.25">
      <c r="A162" s="9" t="s">
        <v>18</v>
      </c>
      <c r="B162" s="10">
        <v>186.07</v>
      </c>
      <c r="C162" s="10" t="s">
        <v>2</v>
      </c>
    </row>
    <row r="163" spans="1:3" ht="16.5" customHeight="1" x14ac:dyDescent="0.25">
      <c r="A163" s="9" t="s">
        <v>19</v>
      </c>
      <c r="B163" s="10">
        <v>5638.67</v>
      </c>
      <c r="C163" s="10" t="s">
        <v>20</v>
      </c>
    </row>
    <row r="164" spans="1:3" ht="16.5" customHeight="1" x14ac:dyDescent="0.25">
      <c r="A164" s="9" t="s">
        <v>12</v>
      </c>
      <c r="B164" s="10">
        <v>1265.27</v>
      </c>
      <c r="C164" s="10" t="s">
        <v>2</v>
      </c>
    </row>
    <row r="165" spans="1:3" ht="16.5" customHeight="1" x14ac:dyDescent="0.25">
      <c r="A165" s="9" t="s">
        <v>13</v>
      </c>
      <c r="B165" s="10">
        <v>1488547.71</v>
      </c>
      <c r="C165" s="10" t="s">
        <v>14</v>
      </c>
    </row>
    <row r="166" spans="1:3" ht="16.5" customHeight="1" x14ac:dyDescent="0.25">
      <c r="A166" s="9" t="s">
        <v>15</v>
      </c>
      <c r="B166" s="10">
        <v>1488547.71</v>
      </c>
      <c r="C166" s="10" t="s">
        <v>14</v>
      </c>
    </row>
    <row r="167" spans="1:3" ht="16.5" customHeight="1" x14ac:dyDescent="0.25">
      <c r="A167" s="9" t="s">
        <v>21</v>
      </c>
      <c r="B167" s="10">
        <v>2</v>
      </c>
      <c r="C167" s="10"/>
    </row>
    <row r="168" spans="1:3" ht="16.5" customHeight="1" x14ac:dyDescent="0.25"/>
    <row r="169" spans="1:3" ht="16.5" customHeight="1" x14ac:dyDescent="0.3">
      <c r="A169" s="66" t="s">
        <v>158</v>
      </c>
      <c r="B169" s="67"/>
      <c r="C169" s="68"/>
    </row>
    <row r="170" spans="1:3" ht="16.5" customHeight="1" x14ac:dyDescent="0.25">
      <c r="A170" s="9" t="s">
        <v>1</v>
      </c>
      <c r="B170" s="10">
        <v>0</v>
      </c>
      <c r="C170" s="10" t="s">
        <v>2</v>
      </c>
    </row>
    <row r="171" spans="1:3" ht="16.5" customHeight="1" x14ac:dyDescent="0.25">
      <c r="A171" s="9" t="s">
        <v>3</v>
      </c>
      <c r="B171" s="10">
        <v>478</v>
      </c>
      <c r="C171" s="10" t="s">
        <v>2</v>
      </c>
    </row>
    <row r="172" spans="1:3" ht="16.5" customHeight="1" x14ac:dyDescent="0.25">
      <c r="A172" s="9" t="s">
        <v>151</v>
      </c>
      <c r="B172" s="10">
        <v>29.87</v>
      </c>
      <c r="C172" s="10"/>
    </row>
    <row r="173" spans="1:3" ht="16.5" customHeight="1" x14ac:dyDescent="0.25">
      <c r="A173" s="9" t="s">
        <v>147</v>
      </c>
      <c r="B173" s="10">
        <v>59.75</v>
      </c>
      <c r="C173" s="10"/>
    </row>
    <row r="174" spans="1:3" ht="16.5" customHeight="1" x14ac:dyDescent="0.25">
      <c r="A174" s="9" t="s">
        <v>16</v>
      </c>
      <c r="B174" s="10">
        <v>149.37</v>
      </c>
      <c r="C174" s="10" t="s">
        <v>2</v>
      </c>
    </row>
    <row r="175" spans="1:3" ht="16.5" customHeight="1" x14ac:dyDescent="0.25">
      <c r="A175" s="9" t="s">
        <v>17</v>
      </c>
      <c r="B175" s="10">
        <v>29.87</v>
      </c>
      <c r="C175" s="10"/>
    </row>
    <row r="176" spans="1:3" ht="16.5" customHeight="1" x14ac:dyDescent="0.25">
      <c r="A176" s="9" t="s">
        <v>18</v>
      </c>
      <c r="B176" s="10">
        <v>746.87</v>
      </c>
      <c r="C176" s="10" t="s">
        <v>2</v>
      </c>
    </row>
    <row r="177" spans="1:3" ht="16.5" customHeight="1" x14ac:dyDescent="0.25">
      <c r="A177" s="9" t="s">
        <v>19</v>
      </c>
      <c r="B177" s="10">
        <v>1434</v>
      </c>
      <c r="C177" s="10" t="s">
        <v>20</v>
      </c>
    </row>
    <row r="178" spans="1:3" ht="16.5" customHeight="1" x14ac:dyDescent="0.25">
      <c r="A178" s="9" t="s">
        <v>12</v>
      </c>
      <c r="B178" s="10">
        <v>406.3</v>
      </c>
      <c r="C178" s="10" t="s">
        <v>2</v>
      </c>
    </row>
    <row r="179" spans="1:3" ht="16.5" customHeight="1" x14ac:dyDescent="0.25">
      <c r="A179" s="9" t="s">
        <v>13</v>
      </c>
      <c r="B179" s="10">
        <v>525800</v>
      </c>
      <c r="C179" s="10" t="s">
        <v>14</v>
      </c>
    </row>
    <row r="180" spans="1:3" ht="16.5" customHeight="1" x14ac:dyDescent="0.25">
      <c r="A180" s="9" t="s">
        <v>15</v>
      </c>
      <c r="B180" s="10">
        <v>525800</v>
      </c>
      <c r="C180" s="10" t="s">
        <v>14</v>
      </c>
    </row>
    <row r="181" spans="1:3" ht="16.5" customHeight="1" x14ac:dyDescent="0.25">
      <c r="A181" s="9" t="s">
        <v>21</v>
      </c>
      <c r="B181" s="10">
        <v>1</v>
      </c>
      <c r="C181" s="10"/>
    </row>
    <row r="182" spans="1:3" ht="16.5" customHeight="1" x14ac:dyDescent="0.25"/>
    <row r="183" spans="1:3" ht="16.5" customHeight="1" x14ac:dyDescent="0.3">
      <c r="A183" s="66" t="s">
        <v>159</v>
      </c>
      <c r="B183" s="67"/>
      <c r="C183" s="68"/>
    </row>
    <row r="184" spans="1:3" ht="16.5" customHeight="1" x14ac:dyDescent="0.25">
      <c r="A184" s="9" t="s">
        <v>1</v>
      </c>
      <c r="B184" s="10">
        <v>13136.86</v>
      </c>
      <c r="C184" s="10" t="s">
        <v>2</v>
      </c>
    </row>
    <row r="185" spans="1:3" ht="16.5" customHeight="1" x14ac:dyDescent="0.25">
      <c r="A185" s="9" t="s">
        <v>3</v>
      </c>
      <c r="B185" s="10">
        <v>0</v>
      </c>
      <c r="C185" s="10" t="s">
        <v>2</v>
      </c>
    </row>
    <row r="186" spans="1:3" ht="16.5" customHeight="1" x14ac:dyDescent="0.25">
      <c r="A186" s="9" t="s">
        <v>135</v>
      </c>
      <c r="B186" s="10">
        <v>0</v>
      </c>
      <c r="C186" s="10"/>
    </row>
    <row r="187" spans="1:3" ht="16.5" customHeight="1" x14ac:dyDescent="0.25">
      <c r="A187" s="9" t="s">
        <v>136</v>
      </c>
      <c r="B187" s="10">
        <v>0</v>
      </c>
      <c r="C187" s="10"/>
    </row>
    <row r="188" spans="1:3" ht="16.5" customHeight="1" x14ac:dyDescent="0.25">
      <c r="A188" s="9" t="s">
        <v>16</v>
      </c>
      <c r="B188" s="10">
        <v>0</v>
      </c>
      <c r="C188" s="10" t="s">
        <v>2</v>
      </c>
    </row>
    <row r="189" spans="1:3" ht="16.5" customHeight="1" x14ac:dyDescent="0.25">
      <c r="A189" s="9" t="s">
        <v>17</v>
      </c>
      <c r="B189" s="10">
        <v>0</v>
      </c>
      <c r="C189" s="10"/>
    </row>
    <row r="190" spans="1:3" ht="16.5" customHeight="1" x14ac:dyDescent="0.25">
      <c r="A190" s="9" t="s">
        <v>18</v>
      </c>
      <c r="B190" s="10">
        <v>0</v>
      </c>
      <c r="C190" s="10" t="s">
        <v>2</v>
      </c>
    </row>
    <row r="191" spans="1:3" ht="16.5" customHeight="1" x14ac:dyDescent="0.25">
      <c r="A191" s="9" t="s">
        <v>19</v>
      </c>
      <c r="B191" s="10">
        <v>0</v>
      </c>
      <c r="C191" s="10" t="s">
        <v>20</v>
      </c>
    </row>
    <row r="192" spans="1:3" ht="16.5" customHeight="1" x14ac:dyDescent="0.25">
      <c r="A192" s="9" t="s">
        <v>12</v>
      </c>
      <c r="B192" s="10">
        <v>0</v>
      </c>
      <c r="C192" s="10" t="s">
        <v>2</v>
      </c>
    </row>
    <row r="193" spans="1:3" ht="16.5" customHeight="1" x14ac:dyDescent="0.25">
      <c r="A193" s="9" t="s">
        <v>13</v>
      </c>
      <c r="B193" s="10" t="s">
        <v>22</v>
      </c>
      <c r="C193" s="10" t="s">
        <v>14</v>
      </c>
    </row>
    <row r="194" spans="1:3" ht="16.5" customHeight="1" x14ac:dyDescent="0.25">
      <c r="A194" s="9" t="s">
        <v>15</v>
      </c>
      <c r="B194" s="10" t="s">
        <v>22</v>
      </c>
      <c r="C194" s="10" t="s">
        <v>14</v>
      </c>
    </row>
    <row r="195" spans="1:3" ht="16.5" customHeight="1" x14ac:dyDescent="0.25">
      <c r="A195" s="9" t="s">
        <v>21</v>
      </c>
      <c r="B195" s="10">
        <v>0</v>
      </c>
      <c r="C195" s="10"/>
    </row>
    <row r="196" spans="1:3" ht="16.5" customHeight="1" x14ac:dyDescent="0.25"/>
    <row r="197" spans="1:3" ht="16.5" customHeight="1" x14ac:dyDescent="0.3">
      <c r="A197" s="66" t="s">
        <v>160</v>
      </c>
      <c r="B197" s="67"/>
      <c r="C197" s="68"/>
    </row>
    <row r="198" spans="1:3" ht="16.5" customHeight="1" x14ac:dyDescent="0.25">
      <c r="A198" s="9" t="s">
        <v>1</v>
      </c>
      <c r="B198" s="10">
        <v>0</v>
      </c>
      <c r="C198" s="10" t="s">
        <v>2</v>
      </c>
    </row>
    <row r="199" spans="1:3" ht="16.5" customHeight="1" x14ac:dyDescent="0.25">
      <c r="A199" s="9" t="s">
        <v>3</v>
      </c>
      <c r="B199" s="10">
        <v>14009.01</v>
      </c>
      <c r="C199" s="10" t="s">
        <v>2</v>
      </c>
    </row>
    <row r="200" spans="1:3" ht="16.5" customHeight="1" x14ac:dyDescent="0.25">
      <c r="A200" s="9" t="s">
        <v>138</v>
      </c>
      <c r="B200" s="10">
        <v>186.79</v>
      </c>
      <c r="C200" s="10"/>
    </row>
    <row r="201" spans="1:3" ht="16.5" customHeight="1" x14ac:dyDescent="0.25">
      <c r="A201" s="9" t="s">
        <v>139</v>
      </c>
      <c r="B201" s="10">
        <v>560.36</v>
      </c>
      <c r="C201" s="10"/>
    </row>
    <row r="202" spans="1:3" ht="16.5" customHeight="1" x14ac:dyDescent="0.25">
      <c r="A202" s="9" t="s">
        <v>16</v>
      </c>
      <c r="B202" s="10">
        <v>2801.8</v>
      </c>
      <c r="C202" s="10" t="s">
        <v>2</v>
      </c>
    </row>
    <row r="203" spans="1:3" ht="16.5" customHeight="1" x14ac:dyDescent="0.25">
      <c r="A203" s="9" t="s">
        <v>17</v>
      </c>
      <c r="B203" s="10">
        <v>280.18</v>
      </c>
      <c r="C203" s="10"/>
    </row>
    <row r="204" spans="1:3" ht="16.5" customHeight="1" x14ac:dyDescent="0.25">
      <c r="A204" s="9" t="s">
        <v>18</v>
      </c>
      <c r="B204" s="10">
        <v>7004.51</v>
      </c>
      <c r="C204" s="10" t="s">
        <v>2</v>
      </c>
    </row>
    <row r="205" spans="1:3" ht="16.5" customHeight="1" x14ac:dyDescent="0.25">
      <c r="A205" s="9" t="s">
        <v>19</v>
      </c>
      <c r="B205" s="10">
        <v>43131.75</v>
      </c>
      <c r="C205" s="10" t="s">
        <v>20</v>
      </c>
    </row>
    <row r="206" spans="1:3" ht="16.5" customHeight="1" x14ac:dyDescent="0.25">
      <c r="A206" s="9" t="s">
        <v>12</v>
      </c>
      <c r="B206" s="10">
        <v>9765.81</v>
      </c>
      <c r="C206" s="10" t="s">
        <v>2</v>
      </c>
    </row>
    <row r="207" spans="1:3" ht="16.5" customHeight="1" x14ac:dyDescent="0.25">
      <c r="A207" s="9" t="s">
        <v>13</v>
      </c>
      <c r="B207" s="10">
        <v>15409912.949999999</v>
      </c>
      <c r="C207" s="10" t="s">
        <v>14</v>
      </c>
    </row>
    <row r="208" spans="1:3" ht="16.5" customHeight="1" x14ac:dyDescent="0.25">
      <c r="A208" s="9" t="s">
        <v>15</v>
      </c>
      <c r="B208" s="10">
        <v>15409912.949999999</v>
      </c>
      <c r="C208" s="10" t="s">
        <v>14</v>
      </c>
    </row>
    <row r="209" spans="1:21" ht="16.5" customHeight="1" x14ac:dyDescent="0.25">
      <c r="A209" s="9" t="s">
        <v>21</v>
      </c>
      <c r="B209" s="10">
        <v>4</v>
      </c>
      <c r="C209" s="10"/>
    </row>
    <row r="210" spans="1:21" ht="16.5" customHeight="1" x14ac:dyDescent="0.25"/>
    <row r="211" spans="1:21" ht="16.5" customHeight="1" x14ac:dyDescent="0.3">
      <c r="A211" s="69" t="s">
        <v>161</v>
      </c>
      <c r="B211" s="69"/>
      <c r="C211" s="69"/>
      <c r="D211" s="69"/>
      <c r="E211" s="69"/>
      <c r="F211" s="69"/>
      <c r="G211" s="69"/>
      <c r="H211" s="69"/>
      <c r="I211" s="69"/>
      <c r="J211" s="69"/>
      <c r="K211" s="69"/>
      <c r="L211" s="69"/>
      <c r="M211" s="69"/>
      <c r="N211" s="69"/>
      <c r="O211" s="69"/>
      <c r="P211" s="69"/>
      <c r="Q211" s="69"/>
      <c r="R211" s="69"/>
      <c r="S211" s="69"/>
    </row>
    <row r="212" spans="1:21" s="11" customFormat="1" ht="33" customHeight="1" x14ac:dyDescent="0.25">
      <c r="A212" s="12" t="s">
        <v>23</v>
      </c>
      <c r="B212" s="12" t="s">
        <v>24</v>
      </c>
      <c r="C212" s="12" t="s">
        <v>162</v>
      </c>
      <c r="D212" s="12" t="s">
        <v>25</v>
      </c>
      <c r="E212" s="12" t="s">
        <v>163</v>
      </c>
      <c r="F212" s="12" t="s">
        <v>164</v>
      </c>
      <c r="G212" s="12" t="s">
        <v>165</v>
      </c>
      <c r="H212" s="12" t="s">
        <v>166</v>
      </c>
      <c r="I212" s="12" t="s">
        <v>5</v>
      </c>
      <c r="J212" s="12" t="s">
        <v>6</v>
      </c>
      <c r="K212" s="12" t="s">
        <v>8</v>
      </c>
      <c r="L212" s="12" t="s">
        <v>10</v>
      </c>
      <c r="M212" s="12" t="s">
        <v>9</v>
      </c>
      <c r="N212" s="12" t="s">
        <v>167</v>
      </c>
      <c r="O212" s="12" t="s">
        <v>11</v>
      </c>
      <c r="P212" s="12" t="s">
        <v>168</v>
      </c>
      <c r="Q212" s="12" t="s">
        <v>169</v>
      </c>
      <c r="R212" s="12" t="s">
        <v>31</v>
      </c>
      <c r="S212" s="12" t="s">
        <v>32</v>
      </c>
    </row>
    <row r="213" spans="1:21" ht="16.5" customHeight="1" x14ac:dyDescent="0.25">
      <c r="A213" s="13" t="s">
        <v>39</v>
      </c>
      <c r="B213" s="13">
        <v>1001228</v>
      </c>
      <c r="C213" s="13">
        <v>19507.150000000001</v>
      </c>
      <c r="D213" s="13">
        <v>4</v>
      </c>
      <c r="E213" s="13">
        <v>40</v>
      </c>
      <c r="F213" s="13">
        <v>50</v>
      </c>
      <c r="G213" s="13">
        <v>30288.05</v>
      </c>
      <c r="H213" s="13">
        <v>5007.93</v>
      </c>
      <c r="I213" s="13">
        <v>1.55</v>
      </c>
      <c r="J213" s="13">
        <v>25.67</v>
      </c>
      <c r="K213" s="13">
        <v>-8266.24</v>
      </c>
      <c r="L213" s="13">
        <v>-53085.66</v>
      </c>
      <c r="M213" s="13">
        <v>-2123.4299999999998</v>
      </c>
      <c r="N213" s="13">
        <v>23897.22</v>
      </c>
      <c r="O213" s="13">
        <v>6.05</v>
      </c>
      <c r="P213" s="13">
        <v>38467472.119999997</v>
      </c>
      <c r="Q213" s="13">
        <v>43362523.009999998</v>
      </c>
      <c r="R213" s="13" t="s">
        <v>39</v>
      </c>
      <c r="S213" s="13" t="s">
        <v>42</v>
      </c>
    </row>
    <row r="214" spans="1:21" ht="16.5" customHeight="1" x14ac:dyDescent="0.25">
      <c r="A214" s="13" t="s">
        <v>41</v>
      </c>
      <c r="B214" s="13">
        <v>1001230</v>
      </c>
      <c r="C214" s="13">
        <v>18595.919999999998</v>
      </c>
      <c r="D214" s="13">
        <v>4</v>
      </c>
      <c r="E214" s="13">
        <v>40</v>
      </c>
      <c r="F214" s="13">
        <v>60</v>
      </c>
      <c r="G214" s="13">
        <v>20223.37</v>
      </c>
      <c r="H214" s="13">
        <v>6462.75</v>
      </c>
      <c r="I214" s="13">
        <v>1.0900000000000001</v>
      </c>
      <c r="J214" s="13">
        <v>34.75</v>
      </c>
      <c r="K214" s="13">
        <v>-6916.09</v>
      </c>
      <c r="L214" s="13">
        <v>-25601.81</v>
      </c>
      <c r="M214" s="13">
        <v>-1024.07</v>
      </c>
      <c r="N214" s="13">
        <v>16367.16</v>
      </c>
      <c r="O214" s="13">
        <v>3.13</v>
      </c>
      <c r="P214" s="13">
        <v>32949767.34</v>
      </c>
      <c r="Q214" s="13">
        <v>21958058.859999999</v>
      </c>
      <c r="R214" s="13" t="s">
        <v>41</v>
      </c>
      <c r="S214" s="13" t="s">
        <v>40</v>
      </c>
    </row>
    <row r="215" spans="1:21" ht="16.5" customHeight="1" x14ac:dyDescent="0.25">
      <c r="A215" s="13" t="s">
        <v>37</v>
      </c>
      <c r="B215" s="13">
        <v>1001237</v>
      </c>
      <c r="C215" s="13">
        <v>3651.84</v>
      </c>
      <c r="D215" s="13">
        <v>4</v>
      </c>
      <c r="E215" s="13">
        <v>40</v>
      </c>
      <c r="F215" s="13">
        <v>60</v>
      </c>
      <c r="G215" s="13">
        <v>3274.73</v>
      </c>
      <c r="H215" s="13">
        <v>591.46</v>
      </c>
      <c r="I215" s="13">
        <v>0.9</v>
      </c>
      <c r="J215" s="13">
        <v>16.2</v>
      </c>
      <c r="K215" s="13">
        <v>-654.95000000000005</v>
      </c>
      <c r="L215" s="13">
        <v>-3274.73</v>
      </c>
      <c r="M215" s="13">
        <v>-130.99</v>
      </c>
      <c r="N215" s="13">
        <v>2742.42</v>
      </c>
      <c r="O215" s="13">
        <v>5.54</v>
      </c>
      <c r="P215" s="13">
        <v>3274730.59</v>
      </c>
      <c r="Q215" s="13">
        <v>2619784.4700000002</v>
      </c>
      <c r="R215" s="13" t="s">
        <v>37</v>
      </c>
      <c r="S215" s="13" t="s">
        <v>34</v>
      </c>
    </row>
    <row r="216" spans="1:21" ht="16.5" customHeight="1" x14ac:dyDescent="0.25">
      <c r="A216" s="13" t="s">
        <v>33</v>
      </c>
      <c r="B216" s="13">
        <v>1001242</v>
      </c>
      <c r="C216" s="13">
        <v>14378.98</v>
      </c>
      <c r="D216" s="13">
        <v>4</v>
      </c>
      <c r="E216" s="13">
        <v>40</v>
      </c>
      <c r="F216" s="13">
        <v>60</v>
      </c>
      <c r="G216" s="13">
        <v>24702</v>
      </c>
      <c r="H216" s="13">
        <v>3735</v>
      </c>
      <c r="I216" s="13">
        <v>1.72</v>
      </c>
      <c r="J216" s="13">
        <v>25.98</v>
      </c>
      <c r="K216" s="13">
        <v>-5210.8</v>
      </c>
      <c r="L216" s="13">
        <v>-13027</v>
      </c>
      <c r="M216" s="13">
        <v>-521.08000000000004</v>
      </c>
      <c r="N216" s="13">
        <v>17223.3</v>
      </c>
      <c r="O216" s="13">
        <v>6.61</v>
      </c>
      <c r="P216" s="13">
        <v>43625400</v>
      </c>
      <c r="Q216" s="13">
        <v>42611400</v>
      </c>
      <c r="R216" s="13" t="s">
        <v>33</v>
      </c>
      <c r="S216" s="13" t="s">
        <v>38</v>
      </c>
    </row>
    <row r="217" spans="1:21" ht="16.5" customHeight="1" x14ac:dyDescent="0.25">
      <c r="A217" s="13" t="s">
        <v>35</v>
      </c>
      <c r="B217" s="13">
        <v>1001239</v>
      </c>
      <c r="C217" s="13">
        <v>13136.86</v>
      </c>
      <c r="D217" s="13">
        <v>4</v>
      </c>
      <c r="E217" s="13">
        <v>70</v>
      </c>
      <c r="F217" s="13">
        <v>50</v>
      </c>
      <c r="G217" s="13">
        <v>28438.83</v>
      </c>
      <c r="H217" s="13">
        <v>4182.8900000000003</v>
      </c>
      <c r="I217" s="13">
        <v>2.16</v>
      </c>
      <c r="J217" s="13">
        <v>31.84</v>
      </c>
      <c r="K217" s="13">
        <v>-5666.96</v>
      </c>
      <c r="L217" s="13">
        <v>-14987.24</v>
      </c>
      <c r="M217" s="13">
        <v>-599.49</v>
      </c>
      <c r="N217" s="13">
        <v>21313.74</v>
      </c>
      <c r="O217" s="13">
        <v>6.8</v>
      </c>
      <c r="P217" s="13">
        <v>42762798.079999998</v>
      </c>
      <c r="Q217" s="13">
        <v>38536665.159999996</v>
      </c>
      <c r="R217" s="13" t="s">
        <v>35</v>
      </c>
      <c r="S217" s="13" t="s">
        <v>36</v>
      </c>
    </row>
    <row r="218" spans="1:21" ht="16.5" customHeight="1" x14ac:dyDescent="0.25"/>
    <row r="219" spans="1:21" ht="16.5" customHeight="1" x14ac:dyDescent="0.3">
      <c r="A219" s="69" t="s">
        <v>43</v>
      </c>
      <c r="B219" s="69"/>
      <c r="C219" s="69"/>
      <c r="D219" s="69"/>
      <c r="E219" s="69"/>
      <c r="F219" s="69"/>
      <c r="G219" s="69"/>
      <c r="H219" s="69"/>
      <c r="I219" s="69"/>
      <c r="J219" s="69"/>
      <c r="K219" s="69"/>
      <c r="L219" s="69"/>
      <c r="M219" s="69"/>
      <c r="N219" s="69"/>
      <c r="O219" s="69"/>
      <c r="P219" s="69"/>
      <c r="Q219" s="69"/>
      <c r="R219" s="69"/>
      <c r="S219" s="69"/>
      <c r="T219" s="69"/>
      <c r="U219" s="69"/>
    </row>
    <row r="220" spans="1:21" s="11" customFormat="1" ht="33" customHeight="1" x14ac:dyDescent="0.25">
      <c r="A220" s="12" t="s">
        <v>44</v>
      </c>
      <c r="B220" s="12" t="s">
        <v>45</v>
      </c>
      <c r="C220" s="12" t="s">
        <v>26</v>
      </c>
      <c r="D220" s="12" t="s">
        <v>27</v>
      </c>
      <c r="E220" s="12" t="s">
        <v>46</v>
      </c>
      <c r="F220" s="12" t="s">
        <v>47</v>
      </c>
      <c r="G220" s="12" t="s">
        <v>48</v>
      </c>
      <c r="H220" s="12" t="s">
        <v>49</v>
      </c>
      <c r="I220" s="12" t="s">
        <v>17</v>
      </c>
      <c r="J220" s="12" t="s">
        <v>50</v>
      </c>
      <c r="K220" s="12" t="s">
        <v>51</v>
      </c>
      <c r="L220" s="12" t="s">
        <v>52</v>
      </c>
      <c r="M220" s="12" t="s">
        <v>53</v>
      </c>
      <c r="N220" s="12" t="s">
        <v>54</v>
      </c>
      <c r="O220" s="12" t="s">
        <v>55</v>
      </c>
      <c r="P220" s="12" t="s">
        <v>28</v>
      </c>
      <c r="Q220" s="12" t="s">
        <v>29</v>
      </c>
      <c r="R220" s="12" t="s">
        <v>30</v>
      </c>
      <c r="S220" s="12" t="s">
        <v>56</v>
      </c>
      <c r="T220" s="12" t="s">
        <v>57</v>
      </c>
      <c r="U220" s="12" t="s">
        <v>31</v>
      </c>
    </row>
    <row r="221" spans="1:21" ht="16.5" customHeight="1" x14ac:dyDescent="0.25">
      <c r="A221" s="13" t="s">
        <v>58</v>
      </c>
      <c r="B221" s="13">
        <v>1000045</v>
      </c>
      <c r="C221" s="13">
        <v>8000</v>
      </c>
      <c r="D221" s="13">
        <v>1600</v>
      </c>
      <c r="E221" s="13">
        <v>16</v>
      </c>
      <c r="F221" s="13">
        <v>5</v>
      </c>
      <c r="G221" s="13">
        <v>24190</v>
      </c>
      <c r="H221" s="13">
        <v>2666.67</v>
      </c>
      <c r="I221" s="13">
        <v>266.67</v>
      </c>
      <c r="J221" s="13">
        <v>6666.67</v>
      </c>
      <c r="K221" s="13">
        <v>533.33000000000004</v>
      </c>
      <c r="L221" s="13" t="s">
        <v>59</v>
      </c>
      <c r="M221" s="13">
        <v>533.33000000000004</v>
      </c>
      <c r="N221" s="13" t="s">
        <v>60</v>
      </c>
      <c r="O221" s="13" t="s">
        <v>42</v>
      </c>
      <c r="P221" s="13">
        <v>6141.5</v>
      </c>
      <c r="Q221" s="13">
        <v>9600000</v>
      </c>
      <c r="R221" s="13">
        <v>5600000</v>
      </c>
      <c r="S221" s="13" t="s">
        <v>22</v>
      </c>
      <c r="T221" s="13" t="s">
        <v>22</v>
      </c>
      <c r="U221" s="13" t="s">
        <v>35</v>
      </c>
    </row>
    <row r="222" spans="1:21" ht="16.5" customHeight="1" x14ac:dyDescent="0.25">
      <c r="A222" s="13" t="s">
        <v>61</v>
      </c>
      <c r="B222" s="13">
        <v>1000547</v>
      </c>
      <c r="C222" s="13">
        <v>8198.39</v>
      </c>
      <c r="D222" s="13">
        <v>1366.4</v>
      </c>
      <c r="E222" s="13">
        <v>19</v>
      </c>
      <c r="F222" s="13">
        <v>6</v>
      </c>
      <c r="G222" s="13">
        <v>25961.55</v>
      </c>
      <c r="H222" s="13">
        <v>491.9</v>
      </c>
      <c r="I222" s="13">
        <v>81.98</v>
      </c>
      <c r="J222" s="13">
        <v>2049.6</v>
      </c>
      <c r="K222" s="13">
        <v>16.399999999999999</v>
      </c>
      <c r="L222" s="13" t="s">
        <v>195</v>
      </c>
      <c r="M222" s="13">
        <v>81.98</v>
      </c>
      <c r="N222" s="13" t="s">
        <v>60</v>
      </c>
      <c r="O222" s="13" t="s">
        <v>196</v>
      </c>
      <c r="P222" s="13">
        <v>6558.71</v>
      </c>
      <c r="Q222" s="13">
        <v>16396770.59</v>
      </c>
      <c r="R222" s="13">
        <v>16396770.59</v>
      </c>
      <c r="S222" s="13">
        <v>1947</v>
      </c>
      <c r="T222" s="13" t="s">
        <v>22</v>
      </c>
      <c r="U222" s="13" t="s">
        <v>35</v>
      </c>
    </row>
    <row r="223" spans="1:21" ht="16.5" customHeight="1" x14ac:dyDescent="0.25">
      <c r="A223" s="13" t="s">
        <v>65</v>
      </c>
      <c r="B223" s="13">
        <v>1001289</v>
      </c>
      <c r="C223" s="13">
        <v>2324</v>
      </c>
      <c r="D223" s="13">
        <v>400</v>
      </c>
      <c r="E223" s="13">
        <v>19</v>
      </c>
      <c r="F223" s="13">
        <v>6</v>
      </c>
      <c r="G223" s="13">
        <v>6912</v>
      </c>
      <c r="H223" s="13">
        <v>464.8</v>
      </c>
      <c r="I223" s="13">
        <v>46.48</v>
      </c>
      <c r="J223" s="13">
        <v>1162</v>
      </c>
      <c r="K223" s="13">
        <v>30.99</v>
      </c>
      <c r="L223" s="13" t="s">
        <v>66</v>
      </c>
      <c r="M223" s="13">
        <v>92.96</v>
      </c>
      <c r="N223" s="13" t="s">
        <v>67</v>
      </c>
      <c r="O223" s="13" t="s">
        <v>38</v>
      </c>
      <c r="P223" s="13">
        <v>1569.2</v>
      </c>
      <c r="Q223" s="13">
        <v>4648000</v>
      </c>
      <c r="R223" s="13">
        <v>4648000</v>
      </c>
      <c r="S223" s="13">
        <v>1990</v>
      </c>
      <c r="T223" s="13" t="s">
        <v>22</v>
      </c>
      <c r="U223" s="13" t="s">
        <v>33</v>
      </c>
    </row>
    <row r="224" spans="1:21" ht="16.5" customHeight="1" x14ac:dyDescent="0.25">
      <c r="A224" s="13" t="s">
        <v>68</v>
      </c>
      <c r="B224" s="13">
        <v>1001290</v>
      </c>
      <c r="C224" s="13">
        <v>2324</v>
      </c>
      <c r="D224" s="13">
        <v>400</v>
      </c>
      <c r="E224" s="13">
        <v>19</v>
      </c>
      <c r="F224" s="13">
        <v>6</v>
      </c>
      <c r="G224" s="13">
        <v>6912</v>
      </c>
      <c r="H224" s="13">
        <v>464.8</v>
      </c>
      <c r="I224" s="13">
        <v>46.48</v>
      </c>
      <c r="J224" s="13">
        <v>1162</v>
      </c>
      <c r="K224" s="13">
        <v>30.99</v>
      </c>
      <c r="L224" s="13" t="s">
        <v>66</v>
      </c>
      <c r="M224" s="13">
        <v>92.96</v>
      </c>
      <c r="N224" s="13" t="s">
        <v>67</v>
      </c>
      <c r="O224" s="13" t="s">
        <v>38</v>
      </c>
      <c r="P224" s="13">
        <v>1569.2</v>
      </c>
      <c r="Q224" s="13">
        <v>4648000</v>
      </c>
      <c r="R224" s="13">
        <v>4648000</v>
      </c>
      <c r="S224" s="13">
        <v>1990</v>
      </c>
      <c r="T224" s="13" t="s">
        <v>22</v>
      </c>
      <c r="U224" s="13" t="s">
        <v>33</v>
      </c>
    </row>
    <row r="225" spans="1:21" ht="16.5" customHeight="1" x14ac:dyDescent="0.25">
      <c r="A225" s="13" t="s">
        <v>69</v>
      </c>
      <c r="B225" s="13">
        <v>1001291</v>
      </c>
      <c r="C225" s="13">
        <v>2324</v>
      </c>
      <c r="D225" s="13">
        <v>400</v>
      </c>
      <c r="E225" s="13">
        <v>19</v>
      </c>
      <c r="F225" s="13">
        <v>6</v>
      </c>
      <c r="G225" s="13">
        <v>6912</v>
      </c>
      <c r="H225" s="13">
        <v>464.8</v>
      </c>
      <c r="I225" s="13">
        <v>46.48</v>
      </c>
      <c r="J225" s="13">
        <v>1162</v>
      </c>
      <c r="K225" s="13">
        <v>30.99</v>
      </c>
      <c r="L225" s="13" t="s">
        <v>66</v>
      </c>
      <c r="M225" s="13">
        <v>92.96</v>
      </c>
      <c r="N225" s="13" t="s">
        <v>67</v>
      </c>
      <c r="O225" s="13" t="s">
        <v>38</v>
      </c>
      <c r="P225" s="13">
        <v>1569.2</v>
      </c>
      <c r="Q225" s="13">
        <v>4648000</v>
      </c>
      <c r="R225" s="13">
        <v>4648000</v>
      </c>
      <c r="S225" s="13">
        <v>1990</v>
      </c>
      <c r="T225" s="13" t="s">
        <v>22</v>
      </c>
      <c r="U225" s="13" t="s">
        <v>33</v>
      </c>
    </row>
    <row r="226" spans="1:21" ht="16.5" customHeight="1" x14ac:dyDescent="0.25">
      <c r="A226" s="13" t="s">
        <v>70</v>
      </c>
      <c r="B226" s="13">
        <v>1001292</v>
      </c>
      <c r="C226" s="13">
        <v>2324</v>
      </c>
      <c r="D226" s="13">
        <v>400</v>
      </c>
      <c r="E226" s="13">
        <v>19</v>
      </c>
      <c r="F226" s="13">
        <v>6</v>
      </c>
      <c r="G226" s="13">
        <v>6912</v>
      </c>
      <c r="H226" s="13">
        <v>464.8</v>
      </c>
      <c r="I226" s="13">
        <v>46.48</v>
      </c>
      <c r="J226" s="13">
        <v>1162</v>
      </c>
      <c r="K226" s="13">
        <v>30.99</v>
      </c>
      <c r="L226" s="13" t="s">
        <v>66</v>
      </c>
      <c r="M226" s="13">
        <v>92.96</v>
      </c>
      <c r="N226" s="13" t="s">
        <v>67</v>
      </c>
      <c r="O226" s="13" t="s">
        <v>38</v>
      </c>
      <c r="P226" s="13">
        <v>1569.2</v>
      </c>
      <c r="Q226" s="13">
        <v>4648000</v>
      </c>
      <c r="R226" s="13">
        <v>4648000</v>
      </c>
      <c r="S226" s="13">
        <v>1990</v>
      </c>
      <c r="T226" s="13" t="s">
        <v>22</v>
      </c>
      <c r="U226" s="13" t="s">
        <v>33</v>
      </c>
    </row>
    <row r="227" spans="1:21" ht="16.5" customHeight="1" x14ac:dyDescent="0.25">
      <c r="A227" s="13" t="s">
        <v>71</v>
      </c>
      <c r="B227" s="13">
        <v>1001295</v>
      </c>
      <c r="C227" s="13">
        <v>5087.6899999999996</v>
      </c>
      <c r="D227" s="13">
        <v>462.52</v>
      </c>
      <c r="E227" s="13">
        <v>34</v>
      </c>
      <c r="F227" s="13">
        <v>11</v>
      </c>
      <c r="G227" s="13">
        <v>15725.58</v>
      </c>
      <c r="H227" s="13">
        <v>254.38</v>
      </c>
      <c r="I227" s="13">
        <v>508.77</v>
      </c>
      <c r="J227" s="13">
        <v>12719.22</v>
      </c>
      <c r="K227" s="13">
        <v>25.44</v>
      </c>
      <c r="L227" s="13" t="s">
        <v>72</v>
      </c>
      <c r="M227" s="13">
        <v>254.38</v>
      </c>
      <c r="N227" s="13" t="s">
        <v>73</v>
      </c>
      <c r="O227" s="13" t="s">
        <v>74</v>
      </c>
      <c r="P227" s="13">
        <v>4324.53</v>
      </c>
      <c r="Q227" s="13">
        <v>5087687.3499999996</v>
      </c>
      <c r="R227" s="13">
        <v>10175374.710000001</v>
      </c>
      <c r="S227" s="13">
        <v>2014</v>
      </c>
      <c r="T227" s="13" t="s">
        <v>22</v>
      </c>
      <c r="U227" s="13" t="s">
        <v>39</v>
      </c>
    </row>
    <row r="228" spans="1:21" ht="16.5" customHeight="1" x14ac:dyDescent="0.25">
      <c r="A228" s="13" t="s">
        <v>75</v>
      </c>
      <c r="B228" s="13">
        <v>1001296</v>
      </c>
      <c r="C228" s="13">
        <v>1655.42</v>
      </c>
      <c r="D228" s="13">
        <v>551.80999999999995</v>
      </c>
      <c r="E228" s="13">
        <v>10</v>
      </c>
      <c r="F228" s="13">
        <v>3</v>
      </c>
      <c r="G228" s="13">
        <v>5518.07</v>
      </c>
      <c r="H228" s="13">
        <v>331.08</v>
      </c>
      <c r="I228" s="13">
        <v>-66.22</v>
      </c>
      <c r="J228" s="13">
        <v>-1655.42</v>
      </c>
      <c r="K228" s="13">
        <v>66.22</v>
      </c>
      <c r="L228" s="13" t="s">
        <v>76</v>
      </c>
      <c r="M228" s="13">
        <v>66.22</v>
      </c>
      <c r="N228" s="13" t="s">
        <v>77</v>
      </c>
      <c r="O228" s="13" t="s">
        <v>78</v>
      </c>
      <c r="P228" s="13">
        <v>1324.34</v>
      </c>
      <c r="Q228" s="13">
        <v>11587950.539999999</v>
      </c>
      <c r="R228" s="13">
        <v>1158795.05</v>
      </c>
      <c r="S228" s="13">
        <v>1985</v>
      </c>
      <c r="T228" s="13" t="s">
        <v>22</v>
      </c>
      <c r="U228" s="13" t="s">
        <v>41</v>
      </c>
    </row>
    <row r="229" spans="1:21" ht="16.5" customHeight="1" x14ac:dyDescent="0.25">
      <c r="A229" s="13" t="s">
        <v>79</v>
      </c>
      <c r="B229" s="13">
        <v>1001297</v>
      </c>
      <c r="C229" s="13">
        <v>2205.71</v>
      </c>
      <c r="D229" s="13">
        <v>551.42999999999995</v>
      </c>
      <c r="E229" s="13">
        <v>13</v>
      </c>
      <c r="F229" s="13">
        <v>4</v>
      </c>
      <c r="G229" s="13">
        <v>7168.57</v>
      </c>
      <c r="H229" s="13">
        <v>1102.8599999999999</v>
      </c>
      <c r="I229" s="13">
        <v>88.23</v>
      </c>
      <c r="J229" s="13">
        <v>2205.71</v>
      </c>
      <c r="K229" s="13">
        <v>55.14</v>
      </c>
      <c r="L229" s="13" t="s">
        <v>62</v>
      </c>
      <c r="M229" s="13">
        <v>1102.8599999999999</v>
      </c>
      <c r="N229" s="13" t="s">
        <v>63</v>
      </c>
      <c r="O229" s="13" t="s">
        <v>64</v>
      </c>
      <c r="P229" s="13">
        <v>1874.86</v>
      </c>
      <c r="Q229" s="13">
        <v>1764570.41</v>
      </c>
      <c r="R229" s="13">
        <v>1764570.41</v>
      </c>
      <c r="S229" s="13">
        <v>2014</v>
      </c>
      <c r="T229" s="13" t="s">
        <v>22</v>
      </c>
      <c r="U229" s="13" t="s">
        <v>39</v>
      </c>
    </row>
    <row r="230" spans="1:21" ht="16.5" customHeight="1" x14ac:dyDescent="0.25">
      <c r="A230" s="13" t="s">
        <v>80</v>
      </c>
      <c r="B230" s="13">
        <v>1001299</v>
      </c>
      <c r="C230" s="13">
        <v>5804.03</v>
      </c>
      <c r="D230" s="13">
        <v>1451.01</v>
      </c>
      <c r="E230" s="13">
        <v>13</v>
      </c>
      <c r="F230" s="13">
        <v>4</v>
      </c>
      <c r="G230" s="13">
        <v>18863.09</v>
      </c>
      <c r="H230" s="13">
        <v>3627.52</v>
      </c>
      <c r="I230" s="13">
        <v>181.38</v>
      </c>
      <c r="J230" s="13">
        <v>4534.3999999999996</v>
      </c>
      <c r="K230" s="13">
        <v>362.75</v>
      </c>
      <c r="L230" s="13" t="s">
        <v>81</v>
      </c>
      <c r="M230" s="13">
        <v>725.5</v>
      </c>
      <c r="N230" s="13" t="s">
        <v>82</v>
      </c>
      <c r="O230" s="13" t="s">
        <v>40</v>
      </c>
      <c r="P230" s="13">
        <v>4933.42</v>
      </c>
      <c r="Q230" s="13">
        <v>5804027.3399999999</v>
      </c>
      <c r="R230" s="13">
        <v>5804027.3399999999</v>
      </c>
      <c r="S230" s="13">
        <v>2009</v>
      </c>
      <c r="T230" s="13" t="s">
        <v>22</v>
      </c>
      <c r="U230" s="13" t="s">
        <v>41</v>
      </c>
    </row>
    <row r="231" spans="1:21" ht="16.5" customHeight="1" x14ac:dyDescent="0.25">
      <c r="A231" s="13" t="s">
        <v>83</v>
      </c>
      <c r="B231" s="13">
        <v>1001302</v>
      </c>
      <c r="C231" s="13">
        <v>2812.76</v>
      </c>
      <c r="D231" s="13">
        <v>1406.38</v>
      </c>
      <c r="E231" s="13">
        <v>7</v>
      </c>
      <c r="F231" s="13">
        <v>2</v>
      </c>
      <c r="G231" s="13">
        <v>9844.68</v>
      </c>
      <c r="H231" s="13">
        <v>562.54999999999995</v>
      </c>
      <c r="I231" s="13">
        <v>112.51</v>
      </c>
      <c r="J231" s="13">
        <v>2812.76</v>
      </c>
      <c r="K231" s="13">
        <v>5.63</v>
      </c>
      <c r="L231" s="13" t="s">
        <v>72</v>
      </c>
      <c r="M231" s="13">
        <v>562.54999999999995</v>
      </c>
      <c r="N231" s="13" t="s">
        <v>73</v>
      </c>
      <c r="O231" s="13" t="s">
        <v>34</v>
      </c>
      <c r="P231" s="13">
        <v>2390.85</v>
      </c>
      <c r="Q231" s="13">
        <v>2812764.96</v>
      </c>
      <c r="R231" s="13">
        <v>2250211.9700000002</v>
      </c>
      <c r="S231" s="13">
        <v>1949</v>
      </c>
      <c r="T231" s="13" t="s">
        <v>22</v>
      </c>
      <c r="U231" s="13" t="s">
        <v>41</v>
      </c>
    </row>
    <row r="232" spans="1:21" ht="16.5" customHeight="1" x14ac:dyDescent="0.25">
      <c r="A232" s="13" t="s">
        <v>84</v>
      </c>
      <c r="B232" s="13">
        <v>1001303</v>
      </c>
      <c r="C232" s="13">
        <v>3274.73</v>
      </c>
      <c r="D232" s="13">
        <v>591.46</v>
      </c>
      <c r="E232" s="13">
        <v>19</v>
      </c>
      <c r="F232" s="13">
        <v>6</v>
      </c>
      <c r="G232" s="13">
        <v>10210.15</v>
      </c>
      <c r="H232" s="13">
        <v>654.95000000000005</v>
      </c>
      <c r="I232" s="13">
        <v>130.99</v>
      </c>
      <c r="J232" s="13">
        <v>3274.73</v>
      </c>
      <c r="K232" s="13">
        <v>6.55</v>
      </c>
      <c r="L232" s="13" t="s">
        <v>72</v>
      </c>
      <c r="M232" s="13">
        <v>654.95000000000005</v>
      </c>
      <c r="N232" s="13" t="s">
        <v>73</v>
      </c>
      <c r="O232" s="13" t="s">
        <v>34</v>
      </c>
      <c r="P232" s="13">
        <v>2742.42</v>
      </c>
      <c r="Q232" s="13">
        <v>3274730.59</v>
      </c>
      <c r="R232" s="13">
        <v>2619784.4700000002</v>
      </c>
      <c r="S232" s="13">
        <v>1958</v>
      </c>
      <c r="T232" s="13" t="s">
        <v>22</v>
      </c>
      <c r="U232" s="13" t="s">
        <v>37</v>
      </c>
    </row>
    <row r="233" spans="1:21" ht="16.5" customHeight="1" x14ac:dyDescent="0.25">
      <c r="A233" s="13" t="s">
        <v>85</v>
      </c>
      <c r="B233" s="13">
        <v>1001304</v>
      </c>
      <c r="C233" s="13">
        <v>2166</v>
      </c>
      <c r="D233" s="13">
        <v>483</v>
      </c>
      <c r="E233" s="13">
        <v>16</v>
      </c>
      <c r="F233" s="13">
        <v>4</v>
      </c>
      <c r="G233" s="13">
        <v>8881</v>
      </c>
      <c r="H233" s="13">
        <v>1353.75</v>
      </c>
      <c r="I233" s="13">
        <v>67.69</v>
      </c>
      <c r="J233" s="13">
        <v>1692.19</v>
      </c>
      <c r="K233" s="13">
        <v>135.38</v>
      </c>
      <c r="L233" s="13" t="s">
        <v>81</v>
      </c>
      <c r="M233" s="13">
        <v>270.75</v>
      </c>
      <c r="N233" s="13" t="s">
        <v>82</v>
      </c>
      <c r="O233" s="13" t="s">
        <v>40</v>
      </c>
      <c r="P233" s="13">
        <v>1611.3</v>
      </c>
      <c r="Q233" s="13">
        <v>2166000</v>
      </c>
      <c r="R233" s="13">
        <v>2166000</v>
      </c>
      <c r="S233" s="13">
        <v>1971</v>
      </c>
      <c r="T233" s="13" t="s">
        <v>22</v>
      </c>
      <c r="U233" s="13" t="s">
        <v>39</v>
      </c>
    </row>
    <row r="234" spans="1:21" ht="16.5" customHeight="1" x14ac:dyDescent="0.25">
      <c r="A234" s="13" t="s">
        <v>86</v>
      </c>
      <c r="B234" s="13">
        <v>1001325</v>
      </c>
      <c r="C234" s="13">
        <v>5167.91</v>
      </c>
      <c r="D234" s="13">
        <v>430.66</v>
      </c>
      <c r="E234" s="13">
        <v>37</v>
      </c>
      <c r="F234" s="13">
        <v>12</v>
      </c>
      <c r="G234" s="13">
        <v>15934.4</v>
      </c>
      <c r="H234" s="13">
        <v>1033.58</v>
      </c>
      <c r="I234" s="13">
        <v>103.36</v>
      </c>
      <c r="J234" s="13">
        <v>2583.96</v>
      </c>
      <c r="K234" s="13">
        <v>68.91</v>
      </c>
      <c r="L234" s="13" t="s">
        <v>59</v>
      </c>
      <c r="M234" s="13">
        <v>206.72</v>
      </c>
      <c r="N234" s="13" t="s">
        <v>60</v>
      </c>
      <c r="O234" s="13" t="s">
        <v>87</v>
      </c>
      <c r="P234" s="13">
        <v>3617.54</v>
      </c>
      <c r="Q234" s="13">
        <v>5684703.6399999997</v>
      </c>
      <c r="R234" s="13">
        <v>5684703.6399999997</v>
      </c>
      <c r="S234" s="13">
        <v>2016</v>
      </c>
      <c r="T234" s="13" t="s">
        <v>22</v>
      </c>
      <c r="U234" s="13" t="s">
        <v>35</v>
      </c>
    </row>
    <row r="235" spans="1:21" ht="16.5" customHeight="1" x14ac:dyDescent="0.25">
      <c r="A235" s="13" t="s">
        <v>88</v>
      </c>
      <c r="B235" s="13">
        <v>1001333</v>
      </c>
      <c r="C235" s="13">
        <v>552</v>
      </c>
      <c r="D235" s="13">
        <v>184</v>
      </c>
      <c r="E235" s="13">
        <v>10</v>
      </c>
      <c r="F235" s="13">
        <v>3</v>
      </c>
      <c r="G235" s="13">
        <v>1729.6</v>
      </c>
      <c r="H235" s="13">
        <v>184</v>
      </c>
      <c r="I235" s="13">
        <v>92</v>
      </c>
      <c r="J235" s="13">
        <v>2300</v>
      </c>
      <c r="K235" s="13">
        <v>18.399999999999999</v>
      </c>
      <c r="L235" s="13" t="s">
        <v>89</v>
      </c>
      <c r="M235" s="13">
        <v>55.2</v>
      </c>
      <c r="N235" s="13" t="s">
        <v>60</v>
      </c>
      <c r="O235" s="13" t="s">
        <v>90</v>
      </c>
      <c r="P235" s="13">
        <v>447.12</v>
      </c>
      <c r="Q235" s="13">
        <v>414000</v>
      </c>
      <c r="R235" s="13">
        <v>414000</v>
      </c>
      <c r="S235" s="13">
        <v>1955</v>
      </c>
      <c r="T235" s="13" t="s">
        <v>22</v>
      </c>
      <c r="U235" s="13" t="s">
        <v>39</v>
      </c>
    </row>
    <row r="236" spans="1:21" ht="16.5" customHeight="1" x14ac:dyDescent="0.25">
      <c r="A236" s="13" t="s">
        <v>91</v>
      </c>
      <c r="B236" s="13">
        <v>1001334</v>
      </c>
      <c r="C236" s="13">
        <v>3002.14</v>
      </c>
      <c r="D236" s="13">
        <v>333.57</v>
      </c>
      <c r="E236" s="13">
        <v>28</v>
      </c>
      <c r="F236" s="13">
        <v>9</v>
      </c>
      <c r="G236" s="13">
        <v>9339.98</v>
      </c>
      <c r="H236" s="13">
        <v>600.42999999999995</v>
      </c>
      <c r="I236" s="13">
        <v>60.04</v>
      </c>
      <c r="J236" s="13">
        <v>1501.07</v>
      </c>
      <c r="K236" s="13">
        <v>40.03</v>
      </c>
      <c r="L236" s="13" t="s">
        <v>59</v>
      </c>
      <c r="M236" s="13">
        <v>120.09</v>
      </c>
      <c r="N236" s="13" t="s">
        <v>60</v>
      </c>
      <c r="O236" s="13" t="s">
        <v>87</v>
      </c>
      <c r="P236" s="13">
        <v>2101.5</v>
      </c>
      <c r="Q236" s="13">
        <v>3302351.53</v>
      </c>
      <c r="R236" s="13">
        <v>3302351.53</v>
      </c>
      <c r="S236" s="13">
        <v>2001</v>
      </c>
      <c r="T236" s="13" t="s">
        <v>22</v>
      </c>
      <c r="U236" s="13" t="s">
        <v>35</v>
      </c>
    </row>
    <row r="237" spans="1:21" ht="16.5" customHeight="1" x14ac:dyDescent="0.25">
      <c r="A237" s="13" t="s">
        <v>92</v>
      </c>
      <c r="B237" s="13">
        <v>1001345</v>
      </c>
      <c r="C237" s="13">
        <v>3862.75</v>
      </c>
      <c r="D237" s="13">
        <v>1287.58</v>
      </c>
      <c r="E237" s="13">
        <v>10</v>
      </c>
      <c r="F237" s="13">
        <v>3</v>
      </c>
      <c r="G237" s="13">
        <v>12875.84</v>
      </c>
      <c r="H237" s="13">
        <v>1287.58</v>
      </c>
      <c r="I237" s="13">
        <v>643.79</v>
      </c>
      <c r="J237" s="13">
        <v>16094.8</v>
      </c>
      <c r="K237" s="13">
        <v>128.76</v>
      </c>
      <c r="L237" s="13" t="s">
        <v>89</v>
      </c>
      <c r="M237" s="13">
        <v>386.28</v>
      </c>
      <c r="N237" s="13" t="s">
        <v>60</v>
      </c>
      <c r="O237" s="13" t="s">
        <v>90</v>
      </c>
      <c r="P237" s="13">
        <v>3283.34</v>
      </c>
      <c r="Q237" s="13">
        <v>2897063.81</v>
      </c>
      <c r="R237" s="13">
        <v>2897063.81</v>
      </c>
      <c r="S237" s="13" t="s">
        <v>22</v>
      </c>
      <c r="T237" s="13" t="s">
        <v>22</v>
      </c>
      <c r="U237" s="13" t="s">
        <v>41</v>
      </c>
    </row>
    <row r="238" spans="1:21" ht="16.5" customHeight="1" x14ac:dyDescent="0.25">
      <c r="A238" s="13" t="s">
        <v>93</v>
      </c>
      <c r="B238" s="13">
        <v>1001346</v>
      </c>
      <c r="C238" s="13">
        <v>1220.96</v>
      </c>
      <c r="D238" s="13">
        <v>610.48</v>
      </c>
      <c r="E238" s="13">
        <v>7</v>
      </c>
      <c r="F238" s="13">
        <v>2</v>
      </c>
      <c r="G238" s="13">
        <v>4273.37</v>
      </c>
      <c r="H238" s="13">
        <v>244.19</v>
      </c>
      <c r="I238" s="13">
        <v>24.42</v>
      </c>
      <c r="J238" s="13">
        <v>610.48</v>
      </c>
      <c r="K238" s="13">
        <v>16.28</v>
      </c>
      <c r="L238" s="13" t="s">
        <v>59</v>
      </c>
      <c r="M238" s="13">
        <v>48.84</v>
      </c>
      <c r="N238" s="13" t="s">
        <v>60</v>
      </c>
      <c r="O238" s="13" t="s">
        <v>87</v>
      </c>
      <c r="P238" s="13">
        <v>854.67</v>
      </c>
      <c r="Q238" s="13">
        <v>1343057.78</v>
      </c>
      <c r="R238" s="13">
        <v>1343057.78</v>
      </c>
      <c r="S238" s="13" t="s">
        <v>22</v>
      </c>
      <c r="T238" s="13" t="s">
        <v>22</v>
      </c>
      <c r="U238" s="13" t="s">
        <v>41</v>
      </c>
    </row>
    <row r="239" spans="1:21" ht="16.5" customHeight="1" x14ac:dyDescent="0.25">
      <c r="A239" s="13" t="s">
        <v>94</v>
      </c>
      <c r="B239" s="13">
        <v>1001358</v>
      </c>
      <c r="C239" s="13">
        <v>552.48</v>
      </c>
      <c r="D239" s="13">
        <v>276.24</v>
      </c>
      <c r="E239" s="13">
        <v>7</v>
      </c>
      <c r="F239" s="13">
        <v>2</v>
      </c>
      <c r="G239" s="13">
        <v>1933.69</v>
      </c>
      <c r="H239" s="13">
        <v>184.16</v>
      </c>
      <c r="I239" s="13">
        <v>92.08</v>
      </c>
      <c r="J239" s="13">
        <v>2302.0100000000002</v>
      </c>
      <c r="K239" s="13">
        <v>18.420000000000002</v>
      </c>
      <c r="L239" s="13" t="s">
        <v>89</v>
      </c>
      <c r="M239" s="13">
        <v>55.25</v>
      </c>
      <c r="N239" s="13" t="s">
        <v>60</v>
      </c>
      <c r="O239" s="13" t="s">
        <v>90</v>
      </c>
      <c r="P239" s="13">
        <v>469.61</v>
      </c>
      <c r="Q239" s="13">
        <v>414362.21</v>
      </c>
      <c r="R239" s="13">
        <v>414362.21</v>
      </c>
      <c r="S239" s="13">
        <v>2014</v>
      </c>
      <c r="T239" s="13" t="s">
        <v>22</v>
      </c>
      <c r="U239" s="13" t="s">
        <v>39</v>
      </c>
    </row>
    <row r="240" spans="1:21" ht="16.5" customHeight="1" x14ac:dyDescent="0.25"/>
    <row r="241" spans="1:21" ht="16.5" customHeight="1" x14ac:dyDescent="0.3">
      <c r="A241" s="69" t="s">
        <v>95</v>
      </c>
      <c r="B241" s="69"/>
      <c r="C241" s="69"/>
      <c r="D241" s="69"/>
      <c r="E241" s="69"/>
      <c r="F241" s="69"/>
      <c r="G241" s="69"/>
      <c r="H241" s="69"/>
      <c r="I241" s="69"/>
      <c r="J241" s="69"/>
      <c r="K241" s="69"/>
      <c r="L241" s="69"/>
      <c r="M241" s="69"/>
      <c r="N241" s="69"/>
      <c r="O241" s="69"/>
      <c r="P241" s="69"/>
      <c r="Q241" s="69"/>
      <c r="R241" s="69"/>
      <c r="S241" s="69"/>
      <c r="T241" s="69"/>
      <c r="U241" s="69"/>
    </row>
    <row r="242" spans="1:21" s="11" customFormat="1" ht="33" customHeight="1" x14ac:dyDescent="0.25">
      <c r="A242" s="12" t="s">
        <v>44</v>
      </c>
      <c r="B242" s="12" t="s">
        <v>170</v>
      </c>
      <c r="C242" s="12" t="s">
        <v>26</v>
      </c>
      <c r="D242" s="12" t="s">
        <v>27</v>
      </c>
      <c r="E242" s="12" t="s">
        <v>46</v>
      </c>
      <c r="F242" s="12" t="s">
        <v>47</v>
      </c>
      <c r="G242" s="12" t="s">
        <v>48</v>
      </c>
      <c r="H242" s="12" t="s">
        <v>49</v>
      </c>
      <c r="I242" s="12" t="s">
        <v>17</v>
      </c>
      <c r="J242" s="12" t="s">
        <v>50</v>
      </c>
      <c r="K242" s="12" t="s">
        <v>51</v>
      </c>
      <c r="L242" s="12" t="s">
        <v>52</v>
      </c>
      <c r="M242" s="12" t="s">
        <v>53</v>
      </c>
      <c r="N242" s="12" t="s">
        <v>54</v>
      </c>
      <c r="O242" s="12" t="s">
        <v>55</v>
      </c>
      <c r="P242" s="12" t="s">
        <v>28</v>
      </c>
      <c r="Q242" s="12" t="s">
        <v>29</v>
      </c>
      <c r="R242" s="12" t="s">
        <v>30</v>
      </c>
      <c r="S242" s="12" t="s">
        <v>56</v>
      </c>
      <c r="T242" s="12" t="s">
        <v>57</v>
      </c>
      <c r="U242" s="12" t="s">
        <v>31</v>
      </c>
    </row>
    <row r="243" spans="1:21" ht="16.5" customHeight="1" x14ac:dyDescent="0.25">
      <c r="A243" s="14" t="s">
        <v>96</v>
      </c>
      <c r="B243" s="14">
        <v>1001288</v>
      </c>
      <c r="C243" s="14">
        <v>5186</v>
      </c>
      <c r="D243" s="14">
        <v>675</v>
      </c>
      <c r="E243" s="14">
        <v>25</v>
      </c>
      <c r="F243" s="14">
        <v>8</v>
      </c>
      <c r="G243" s="14">
        <v>15856</v>
      </c>
      <c r="H243" s="14">
        <v>1112.93</v>
      </c>
      <c r="I243" s="14">
        <v>111.29</v>
      </c>
      <c r="J243" s="14">
        <v>2782.33</v>
      </c>
      <c r="K243" s="14">
        <v>99.44</v>
      </c>
      <c r="L243" s="14" t="s">
        <v>22</v>
      </c>
      <c r="M243" s="14">
        <v>222.59</v>
      </c>
      <c r="N243" s="14" t="s">
        <v>22</v>
      </c>
      <c r="O243" s="14" t="s">
        <v>22</v>
      </c>
      <c r="P243" s="14">
        <v>3646.5</v>
      </c>
      <c r="Q243" s="14">
        <v>5761400</v>
      </c>
      <c r="R243" s="14">
        <v>5477400</v>
      </c>
      <c r="S243" s="14" t="s">
        <v>22</v>
      </c>
      <c r="T243" s="14" t="s">
        <v>22</v>
      </c>
      <c r="U243" s="14" t="s">
        <v>33</v>
      </c>
    </row>
    <row r="244" spans="1:21" ht="16.5" customHeight="1" x14ac:dyDescent="0.25">
      <c r="A244" s="15" t="s">
        <v>87</v>
      </c>
      <c r="B244" s="15" t="s">
        <v>171</v>
      </c>
      <c r="C244" s="15">
        <v>4618</v>
      </c>
      <c r="D244" s="15" t="s">
        <v>22</v>
      </c>
      <c r="E244" s="15" t="s">
        <v>22</v>
      </c>
      <c r="F244" s="15" t="s">
        <v>22</v>
      </c>
      <c r="G244" s="15">
        <v>13584</v>
      </c>
      <c r="H244" s="15">
        <v>923.6</v>
      </c>
      <c r="I244" s="15">
        <v>92.36</v>
      </c>
      <c r="J244" s="15">
        <v>2309</v>
      </c>
      <c r="K244" s="15">
        <v>61.57</v>
      </c>
      <c r="L244" s="15" t="s">
        <v>59</v>
      </c>
      <c r="M244" s="15">
        <v>184.72</v>
      </c>
      <c r="N244" s="15" t="s">
        <v>60</v>
      </c>
      <c r="O244" s="15" t="s">
        <v>87</v>
      </c>
      <c r="P244" s="15">
        <v>3192.1</v>
      </c>
      <c r="Q244" s="15">
        <v>5079800</v>
      </c>
      <c r="R244" s="15">
        <v>5079800</v>
      </c>
      <c r="S244" s="15" t="s">
        <v>22</v>
      </c>
      <c r="T244" s="15" t="s">
        <v>22</v>
      </c>
      <c r="U244" s="15" t="s">
        <v>22</v>
      </c>
    </row>
    <row r="245" spans="1:21" ht="16.5" customHeight="1" x14ac:dyDescent="0.25">
      <c r="A245" s="14" t="s">
        <v>42</v>
      </c>
      <c r="B245" s="14" t="s">
        <v>172</v>
      </c>
      <c r="C245" s="14">
        <v>568</v>
      </c>
      <c r="D245" s="14" t="s">
        <v>22</v>
      </c>
      <c r="E245" s="14" t="s">
        <v>22</v>
      </c>
      <c r="F245" s="14" t="s">
        <v>22</v>
      </c>
      <c r="G245" s="14">
        <v>2272</v>
      </c>
      <c r="H245" s="14">
        <v>189.33</v>
      </c>
      <c r="I245" s="14">
        <v>18.93</v>
      </c>
      <c r="J245" s="14">
        <v>473.33</v>
      </c>
      <c r="K245" s="14">
        <v>37.869999999999997</v>
      </c>
      <c r="L245" s="14" t="s">
        <v>59</v>
      </c>
      <c r="M245" s="14">
        <v>37.869999999999997</v>
      </c>
      <c r="N245" s="14" t="s">
        <v>60</v>
      </c>
      <c r="O245" s="14" t="s">
        <v>42</v>
      </c>
      <c r="P245" s="14">
        <v>454.4</v>
      </c>
      <c r="Q245" s="14">
        <v>681600</v>
      </c>
      <c r="R245" s="14">
        <v>397600</v>
      </c>
      <c r="S245" s="14" t="s">
        <v>22</v>
      </c>
      <c r="T245" s="14" t="s">
        <v>22</v>
      </c>
      <c r="U245" s="14" t="s">
        <v>22</v>
      </c>
    </row>
    <row r="246" spans="1:21" ht="16.5" customHeight="1" x14ac:dyDescent="0.25">
      <c r="A246" s="16" t="s">
        <v>189</v>
      </c>
      <c r="B246" s="16">
        <v>1001286</v>
      </c>
      <c r="C246" s="16">
        <v>4618</v>
      </c>
      <c r="D246" s="16">
        <v>675</v>
      </c>
      <c r="E246" s="16">
        <v>21</v>
      </c>
      <c r="F246" s="16">
        <v>7</v>
      </c>
      <c r="G246" s="16">
        <v>13584</v>
      </c>
      <c r="H246" s="16">
        <v>923.6</v>
      </c>
      <c r="I246" s="16">
        <v>92.36</v>
      </c>
      <c r="J246" s="16">
        <v>2309</v>
      </c>
      <c r="K246" s="16">
        <v>61.57</v>
      </c>
      <c r="L246" s="16"/>
      <c r="M246" s="16">
        <v>184.72</v>
      </c>
      <c r="N246" s="16" t="s">
        <v>60</v>
      </c>
      <c r="O246" s="16" t="s">
        <v>87</v>
      </c>
      <c r="P246" s="16">
        <v>3192.1</v>
      </c>
      <c r="Q246" s="16">
        <v>5079800</v>
      </c>
      <c r="R246" s="16">
        <v>5079800</v>
      </c>
      <c r="S246" s="16">
        <v>2007</v>
      </c>
      <c r="T246" s="16" t="s">
        <v>22</v>
      </c>
      <c r="U246" s="16" t="s">
        <v>33</v>
      </c>
    </row>
    <row r="247" spans="1:21" ht="16.5" customHeight="1" x14ac:dyDescent="0.25">
      <c r="A247" s="17" t="s">
        <v>189</v>
      </c>
      <c r="B247" s="17">
        <v>1001287</v>
      </c>
      <c r="C247" s="17">
        <v>568</v>
      </c>
      <c r="D247" s="17">
        <v>568</v>
      </c>
      <c r="E247" s="17">
        <v>4</v>
      </c>
      <c r="F247" s="17">
        <v>1</v>
      </c>
      <c r="G247" s="17">
        <v>2272</v>
      </c>
      <c r="H247" s="17">
        <v>189.33</v>
      </c>
      <c r="I247" s="17">
        <v>18.93</v>
      </c>
      <c r="J247" s="17">
        <v>473.33</v>
      </c>
      <c r="K247" s="17">
        <v>37.869999999999997</v>
      </c>
      <c r="L247" s="17"/>
      <c r="M247" s="17">
        <v>37.869999999999997</v>
      </c>
      <c r="N247" s="17" t="s">
        <v>60</v>
      </c>
      <c r="O247" s="17" t="s">
        <v>42</v>
      </c>
      <c r="P247" s="17">
        <v>454.4</v>
      </c>
      <c r="Q247" s="17">
        <v>681600</v>
      </c>
      <c r="R247" s="17">
        <v>397600</v>
      </c>
      <c r="S247" s="17">
        <v>2007</v>
      </c>
      <c r="T247" s="17" t="s">
        <v>22</v>
      </c>
      <c r="U247" s="17" t="s">
        <v>33</v>
      </c>
    </row>
    <row r="248" spans="1:21" ht="16.5" customHeight="1" x14ac:dyDescent="0.25">
      <c r="A248" s="15" t="s">
        <v>96</v>
      </c>
      <c r="B248" s="15">
        <v>1001294</v>
      </c>
      <c r="C248" s="15">
        <v>10220</v>
      </c>
      <c r="D248" s="15">
        <v>1460</v>
      </c>
      <c r="E248" s="15">
        <v>21</v>
      </c>
      <c r="F248" s="15">
        <v>7</v>
      </c>
      <c r="G248" s="15">
        <v>30660</v>
      </c>
      <c r="H248" s="15">
        <v>2238.67</v>
      </c>
      <c r="I248" s="15">
        <v>223.87</v>
      </c>
      <c r="J248" s="15">
        <v>5596.67</v>
      </c>
      <c r="K248" s="15">
        <v>214.13</v>
      </c>
      <c r="L248" s="15" t="s">
        <v>22</v>
      </c>
      <c r="M248" s="15">
        <v>447.73</v>
      </c>
      <c r="N248" s="15" t="s">
        <v>22</v>
      </c>
      <c r="O248" s="15" t="s">
        <v>22</v>
      </c>
      <c r="P248" s="15">
        <v>7300</v>
      </c>
      <c r="Q248" s="15">
        <v>19272000</v>
      </c>
      <c r="R248" s="15">
        <v>18542000</v>
      </c>
      <c r="S248" s="15" t="s">
        <v>22</v>
      </c>
      <c r="T248" s="15" t="s">
        <v>22</v>
      </c>
      <c r="U248" s="15" t="s">
        <v>33</v>
      </c>
    </row>
    <row r="249" spans="1:21" ht="16.5" customHeight="1" x14ac:dyDescent="0.25">
      <c r="A249" s="14" t="s">
        <v>38</v>
      </c>
      <c r="B249" s="14" t="s">
        <v>173</v>
      </c>
      <c r="C249" s="14">
        <v>8760</v>
      </c>
      <c r="D249" s="14" t="s">
        <v>22</v>
      </c>
      <c r="E249" s="14" t="s">
        <v>22</v>
      </c>
      <c r="F249" s="14" t="s">
        <v>22</v>
      </c>
      <c r="G249" s="14">
        <v>26280</v>
      </c>
      <c r="H249" s="14">
        <v>1752</v>
      </c>
      <c r="I249" s="14">
        <v>175.2</v>
      </c>
      <c r="J249" s="14">
        <v>4380</v>
      </c>
      <c r="K249" s="14">
        <v>116.8</v>
      </c>
      <c r="L249" s="14" t="s">
        <v>66</v>
      </c>
      <c r="M249" s="14">
        <v>350.4</v>
      </c>
      <c r="N249" s="14" t="s">
        <v>67</v>
      </c>
      <c r="O249" s="14" t="s">
        <v>38</v>
      </c>
      <c r="P249" s="14">
        <v>6132</v>
      </c>
      <c r="Q249" s="14">
        <v>17520000</v>
      </c>
      <c r="R249" s="14">
        <v>17520000</v>
      </c>
      <c r="S249" s="14" t="s">
        <v>22</v>
      </c>
      <c r="T249" s="14" t="s">
        <v>22</v>
      </c>
      <c r="U249" s="14" t="s">
        <v>22</v>
      </c>
    </row>
    <row r="250" spans="1:21" ht="16.5" customHeight="1" x14ac:dyDescent="0.25">
      <c r="A250" s="15" t="s">
        <v>42</v>
      </c>
      <c r="B250" s="15" t="s">
        <v>174</v>
      </c>
      <c r="C250" s="15">
        <v>1460</v>
      </c>
      <c r="D250" s="15" t="s">
        <v>22</v>
      </c>
      <c r="E250" s="15" t="s">
        <v>22</v>
      </c>
      <c r="F250" s="15" t="s">
        <v>22</v>
      </c>
      <c r="G250" s="15">
        <v>4380</v>
      </c>
      <c r="H250" s="15">
        <v>486.67</v>
      </c>
      <c r="I250" s="15">
        <v>48.67</v>
      </c>
      <c r="J250" s="15">
        <v>1216.67</v>
      </c>
      <c r="K250" s="15">
        <v>97.33</v>
      </c>
      <c r="L250" s="15" t="s">
        <v>59</v>
      </c>
      <c r="M250" s="15">
        <v>97.33</v>
      </c>
      <c r="N250" s="15" t="s">
        <v>60</v>
      </c>
      <c r="O250" s="15" t="s">
        <v>42</v>
      </c>
      <c r="P250" s="15">
        <v>1168</v>
      </c>
      <c r="Q250" s="15">
        <v>1752000</v>
      </c>
      <c r="R250" s="15">
        <v>1022000</v>
      </c>
      <c r="S250" s="15" t="s">
        <v>22</v>
      </c>
      <c r="T250" s="15" t="s">
        <v>22</v>
      </c>
      <c r="U250" s="15" t="s">
        <v>22</v>
      </c>
    </row>
    <row r="251" spans="1:21" ht="16.5" customHeight="1" x14ac:dyDescent="0.25">
      <c r="A251" s="16" t="s">
        <v>189</v>
      </c>
      <c r="B251" s="16">
        <v>1001285</v>
      </c>
      <c r="C251" s="16">
        <v>1460</v>
      </c>
      <c r="D251" s="16">
        <v>1460</v>
      </c>
      <c r="E251" s="16">
        <v>3</v>
      </c>
      <c r="F251" s="16">
        <v>1</v>
      </c>
      <c r="G251" s="16">
        <v>4380</v>
      </c>
      <c r="H251" s="16">
        <v>486.67</v>
      </c>
      <c r="I251" s="16">
        <v>48.67</v>
      </c>
      <c r="J251" s="16">
        <v>1216.67</v>
      </c>
      <c r="K251" s="16">
        <v>97.33</v>
      </c>
      <c r="L251" s="16"/>
      <c r="M251" s="16">
        <v>97.33</v>
      </c>
      <c r="N251" s="16" t="s">
        <v>60</v>
      </c>
      <c r="O251" s="16" t="s">
        <v>42</v>
      </c>
      <c r="P251" s="16">
        <v>1168</v>
      </c>
      <c r="Q251" s="16">
        <v>1752000</v>
      </c>
      <c r="R251" s="16">
        <v>1022000</v>
      </c>
      <c r="S251" s="16">
        <v>1969</v>
      </c>
      <c r="T251" s="16" t="s">
        <v>22</v>
      </c>
      <c r="U251" s="16" t="s">
        <v>33</v>
      </c>
    </row>
    <row r="252" spans="1:21" ht="16.5" customHeight="1" x14ac:dyDescent="0.25">
      <c r="A252" s="17" t="s">
        <v>189</v>
      </c>
      <c r="B252" s="17">
        <v>1001293</v>
      </c>
      <c r="C252" s="17">
        <v>8760</v>
      </c>
      <c r="D252" s="17">
        <v>1460</v>
      </c>
      <c r="E252" s="17">
        <v>18</v>
      </c>
      <c r="F252" s="17">
        <v>6</v>
      </c>
      <c r="G252" s="17">
        <v>26280</v>
      </c>
      <c r="H252" s="17">
        <v>1752</v>
      </c>
      <c r="I252" s="17">
        <v>175.2</v>
      </c>
      <c r="J252" s="17">
        <v>4380</v>
      </c>
      <c r="K252" s="17">
        <v>116.8</v>
      </c>
      <c r="L252" s="17"/>
      <c r="M252" s="17">
        <v>350.4</v>
      </c>
      <c r="N252" s="17" t="s">
        <v>67</v>
      </c>
      <c r="O252" s="17" t="s">
        <v>38</v>
      </c>
      <c r="P252" s="17">
        <v>6132</v>
      </c>
      <c r="Q252" s="17">
        <v>17520000</v>
      </c>
      <c r="R252" s="17">
        <v>17520000</v>
      </c>
      <c r="S252" s="17">
        <v>1969</v>
      </c>
      <c r="T252" s="17" t="s">
        <v>22</v>
      </c>
      <c r="U252" s="17" t="s">
        <v>33</v>
      </c>
    </row>
    <row r="253" spans="1:21" ht="16.5" customHeight="1" x14ac:dyDescent="0.25">
      <c r="A253" s="14" t="s">
        <v>97</v>
      </c>
      <c r="B253" s="14">
        <v>1001307</v>
      </c>
      <c r="C253" s="14">
        <v>3377.5</v>
      </c>
      <c r="D253" s="14">
        <v>857.5</v>
      </c>
      <c r="E253" s="14">
        <v>16</v>
      </c>
      <c r="F253" s="14">
        <v>5</v>
      </c>
      <c r="G253" s="14">
        <v>10990</v>
      </c>
      <c r="H253" s="14">
        <v>525.44000000000005</v>
      </c>
      <c r="I253" s="14">
        <v>54.69</v>
      </c>
      <c r="J253" s="14">
        <v>1367.19</v>
      </c>
      <c r="K253" s="14">
        <v>35.74</v>
      </c>
      <c r="L253" s="14" t="s">
        <v>22</v>
      </c>
      <c r="M253" s="14">
        <v>122.24</v>
      </c>
      <c r="N253" s="14" t="s">
        <v>22</v>
      </c>
      <c r="O253" s="14" t="s">
        <v>22</v>
      </c>
      <c r="P253" s="14">
        <v>2492.88</v>
      </c>
      <c r="Q253" s="14">
        <v>5897500</v>
      </c>
      <c r="R253" s="14">
        <v>5897500</v>
      </c>
      <c r="S253" s="14">
        <v>1969</v>
      </c>
      <c r="T253" s="14" t="s">
        <v>22</v>
      </c>
      <c r="U253" s="14" t="s">
        <v>41</v>
      </c>
    </row>
    <row r="254" spans="1:21" ht="16.5" customHeight="1" x14ac:dyDescent="0.25">
      <c r="A254" s="15" t="s">
        <v>38</v>
      </c>
      <c r="B254" s="15" t="s">
        <v>175</v>
      </c>
      <c r="C254" s="15">
        <v>2520</v>
      </c>
      <c r="D254" s="15" t="s">
        <v>22</v>
      </c>
      <c r="E254" s="15" t="s">
        <v>22</v>
      </c>
      <c r="F254" s="15" t="s">
        <v>22</v>
      </c>
      <c r="G254" s="15">
        <v>7560</v>
      </c>
      <c r="H254" s="15">
        <v>504</v>
      </c>
      <c r="I254" s="15">
        <v>50.4</v>
      </c>
      <c r="J254" s="15">
        <v>1260</v>
      </c>
      <c r="K254" s="15">
        <v>33.6</v>
      </c>
      <c r="L254" s="15" t="s">
        <v>66</v>
      </c>
      <c r="M254" s="15">
        <v>100.8</v>
      </c>
      <c r="N254" s="15" t="s">
        <v>67</v>
      </c>
      <c r="O254" s="15" t="s">
        <v>38</v>
      </c>
      <c r="P254" s="15">
        <v>1764</v>
      </c>
      <c r="Q254" s="15">
        <v>5040000</v>
      </c>
      <c r="R254" s="15">
        <v>5040000</v>
      </c>
      <c r="S254" s="15" t="s">
        <v>22</v>
      </c>
      <c r="T254" s="15" t="s">
        <v>22</v>
      </c>
      <c r="U254" s="15" t="s">
        <v>22</v>
      </c>
    </row>
    <row r="255" spans="1:21" ht="16.5" customHeight="1" x14ac:dyDescent="0.25">
      <c r="A255" s="14" t="s">
        <v>198</v>
      </c>
      <c r="B255" s="14" t="s">
        <v>176</v>
      </c>
      <c r="C255" s="14">
        <v>857.5</v>
      </c>
      <c r="D255" s="14" t="s">
        <v>22</v>
      </c>
      <c r="E255" s="14" t="s">
        <v>22</v>
      </c>
      <c r="F255" s="14" t="s">
        <v>22</v>
      </c>
      <c r="G255" s="14">
        <v>3430</v>
      </c>
      <c r="H255" s="14">
        <v>21.44</v>
      </c>
      <c r="I255" s="14">
        <v>4.29</v>
      </c>
      <c r="J255" s="14">
        <v>107.19</v>
      </c>
      <c r="K255" s="14">
        <v>2.14</v>
      </c>
      <c r="L255" s="14" t="s">
        <v>72</v>
      </c>
      <c r="M255" s="14">
        <v>21.44</v>
      </c>
      <c r="N255" s="14" t="s">
        <v>73</v>
      </c>
      <c r="O255" s="14" t="s">
        <v>198</v>
      </c>
      <c r="P255" s="14">
        <v>728.87</v>
      </c>
      <c r="Q255" s="14">
        <v>857500</v>
      </c>
      <c r="R255" s="14">
        <v>857500</v>
      </c>
      <c r="S255" s="14" t="s">
        <v>22</v>
      </c>
      <c r="T255" s="14" t="s">
        <v>22</v>
      </c>
      <c r="U255" s="14" t="s">
        <v>22</v>
      </c>
    </row>
    <row r="256" spans="1:21" ht="16.5" customHeight="1" x14ac:dyDescent="0.25">
      <c r="A256" s="16" t="s">
        <v>189</v>
      </c>
      <c r="B256" s="16">
        <v>1001305</v>
      </c>
      <c r="C256" s="16">
        <v>857.5</v>
      </c>
      <c r="D256" s="16">
        <v>857.5</v>
      </c>
      <c r="E256" s="16">
        <v>4</v>
      </c>
      <c r="F256" s="16">
        <v>1</v>
      </c>
      <c r="G256" s="16">
        <v>3430</v>
      </c>
      <c r="H256" s="16">
        <v>21.44</v>
      </c>
      <c r="I256" s="16">
        <v>4.29</v>
      </c>
      <c r="J256" s="16">
        <v>107.19</v>
      </c>
      <c r="K256" s="16">
        <v>2.14</v>
      </c>
      <c r="L256" s="16"/>
      <c r="M256" s="16">
        <v>21.44</v>
      </c>
      <c r="N256" s="16" t="s">
        <v>73</v>
      </c>
      <c r="O256" s="16" t="s">
        <v>198</v>
      </c>
      <c r="P256" s="16">
        <v>728.87</v>
      </c>
      <c r="Q256" s="16">
        <v>857500</v>
      </c>
      <c r="R256" s="16">
        <v>857500</v>
      </c>
      <c r="S256" s="16">
        <v>1969</v>
      </c>
      <c r="T256" s="16" t="s">
        <v>22</v>
      </c>
      <c r="U256" s="16" t="s">
        <v>41</v>
      </c>
    </row>
    <row r="257" spans="1:21" ht="16.5" customHeight="1" x14ac:dyDescent="0.25">
      <c r="A257" s="17" t="s">
        <v>189</v>
      </c>
      <c r="B257" s="17">
        <v>1001306</v>
      </c>
      <c r="C257" s="17">
        <v>2520</v>
      </c>
      <c r="D257" s="17">
        <v>630</v>
      </c>
      <c r="E257" s="17">
        <v>12</v>
      </c>
      <c r="F257" s="17">
        <v>4</v>
      </c>
      <c r="G257" s="17">
        <v>7560</v>
      </c>
      <c r="H257" s="17">
        <v>504</v>
      </c>
      <c r="I257" s="17">
        <v>50.4</v>
      </c>
      <c r="J257" s="17">
        <v>1260</v>
      </c>
      <c r="K257" s="17">
        <v>33.6</v>
      </c>
      <c r="L257" s="17"/>
      <c r="M257" s="17">
        <v>100.8</v>
      </c>
      <c r="N257" s="17" t="s">
        <v>67</v>
      </c>
      <c r="O257" s="17" t="s">
        <v>38</v>
      </c>
      <c r="P257" s="17">
        <v>1764</v>
      </c>
      <c r="Q257" s="17">
        <v>5040000</v>
      </c>
      <c r="R257" s="17">
        <v>5040000</v>
      </c>
      <c r="S257" s="17">
        <v>1969</v>
      </c>
      <c r="T257" s="17" t="s">
        <v>22</v>
      </c>
      <c r="U257" s="17" t="s">
        <v>41</v>
      </c>
    </row>
    <row r="258" spans="1:21" ht="16.5" customHeight="1" x14ac:dyDescent="0.25">
      <c r="A258" s="15" t="s">
        <v>98</v>
      </c>
      <c r="B258" s="15">
        <v>1001311</v>
      </c>
      <c r="C258" s="15">
        <v>2218</v>
      </c>
      <c r="D258" s="15">
        <v>400</v>
      </c>
      <c r="E258" s="15">
        <v>22</v>
      </c>
      <c r="F258" s="15">
        <v>7</v>
      </c>
      <c r="G258" s="15">
        <v>7034</v>
      </c>
      <c r="H258" s="15">
        <v>729.37</v>
      </c>
      <c r="I258" s="15">
        <v>319.87</v>
      </c>
      <c r="J258" s="15">
        <v>7996.87</v>
      </c>
      <c r="K258" s="15">
        <v>87.87</v>
      </c>
      <c r="L258" s="15" t="s">
        <v>22</v>
      </c>
      <c r="M258" s="15">
        <v>233.75</v>
      </c>
      <c r="N258" s="15" t="s">
        <v>22</v>
      </c>
      <c r="O258" s="15" t="s">
        <v>22</v>
      </c>
      <c r="P258" s="15">
        <v>1885.3</v>
      </c>
      <c r="Q258" s="15">
        <v>1830800</v>
      </c>
      <c r="R258" s="15">
        <v>1830800</v>
      </c>
      <c r="S258" s="15">
        <v>2014</v>
      </c>
      <c r="T258" s="15" t="s">
        <v>22</v>
      </c>
      <c r="U258" s="15" t="s">
        <v>39</v>
      </c>
    </row>
    <row r="259" spans="1:21" ht="16.5" customHeight="1" x14ac:dyDescent="0.25">
      <c r="A259" s="14" t="s">
        <v>99</v>
      </c>
      <c r="B259" s="14" t="s">
        <v>177</v>
      </c>
      <c r="C259" s="14">
        <v>478</v>
      </c>
      <c r="D259" s="14" t="s">
        <v>22</v>
      </c>
      <c r="E259" s="14" t="s">
        <v>22</v>
      </c>
      <c r="F259" s="14" t="s">
        <v>22</v>
      </c>
      <c r="G259" s="14">
        <v>1434</v>
      </c>
      <c r="H259" s="14">
        <v>149.37</v>
      </c>
      <c r="I259" s="14">
        <v>29.87</v>
      </c>
      <c r="J259" s="14">
        <v>746.87</v>
      </c>
      <c r="K259" s="14">
        <v>29.87</v>
      </c>
      <c r="L259" s="14" t="s">
        <v>81</v>
      </c>
      <c r="M259" s="14">
        <v>59.75</v>
      </c>
      <c r="N259" s="14" t="s">
        <v>73</v>
      </c>
      <c r="O259" s="14" t="s">
        <v>99</v>
      </c>
      <c r="P259" s="14">
        <v>406.3</v>
      </c>
      <c r="Q259" s="14">
        <v>525800</v>
      </c>
      <c r="R259" s="14">
        <v>525800</v>
      </c>
      <c r="S259" s="14" t="s">
        <v>22</v>
      </c>
      <c r="T259" s="14" t="s">
        <v>22</v>
      </c>
      <c r="U259" s="14" t="s">
        <v>22</v>
      </c>
    </row>
    <row r="260" spans="1:21" ht="16.5" customHeight="1" x14ac:dyDescent="0.25">
      <c r="A260" s="15" t="s">
        <v>90</v>
      </c>
      <c r="B260" s="15" t="s">
        <v>178</v>
      </c>
      <c r="C260" s="15">
        <v>1740</v>
      </c>
      <c r="D260" s="15" t="s">
        <v>22</v>
      </c>
      <c r="E260" s="15" t="s">
        <v>22</v>
      </c>
      <c r="F260" s="15" t="s">
        <v>22</v>
      </c>
      <c r="G260" s="15">
        <v>5600</v>
      </c>
      <c r="H260" s="15">
        <v>580</v>
      </c>
      <c r="I260" s="15">
        <v>290</v>
      </c>
      <c r="J260" s="15">
        <v>7250</v>
      </c>
      <c r="K260" s="15">
        <v>58</v>
      </c>
      <c r="L260" s="15" t="s">
        <v>89</v>
      </c>
      <c r="M260" s="15">
        <v>174</v>
      </c>
      <c r="N260" s="15" t="s">
        <v>60</v>
      </c>
      <c r="O260" s="15" t="s">
        <v>90</v>
      </c>
      <c r="P260" s="15">
        <v>1479</v>
      </c>
      <c r="Q260" s="15">
        <v>1305000</v>
      </c>
      <c r="R260" s="15">
        <v>1305000</v>
      </c>
      <c r="S260" s="15" t="s">
        <v>22</v>
      </c>
      <c r="T260" s="15" t="s">
        <v>22</v>
      </c>
      <c r="U260" s="15" t="s">
        <v>22</v>
      </c>
    </row>
    <row r="261" spans="1:21" ht="16.5" customHeight="1" x14ac:dyDescent="0.25">
      <c r="A261" s="16" t="s">
        <v>189</v>
      </c>
      <c r="B261" s="16">
        <v>1001308</v>
      </c>
      <c r="C261" s="16">
        <v>478</v>
      </c>
      <c r="D261" s="16">
        <v>239</v>
      </c>
      <c r="E261" s="16">
        <v>6</v>
      </c>
      <c r="F261" s="16">
        <v>2</v>
      </c>
      <c r="G261" s="16">
        <v>1434</v>
      </c>
      <c r="H261" s="16">
        <v>149.37</v>
      </c>
      <c r="I261" s="16">
        <v>29.87</v>
      </c>
      <c r="J261" s="16">
        <v>746.87</v>
      </c>
      <c r="K261" s="16">
        <v>29.87</v>
      </c>
      <c r="L261" s="16"/>
      <c r="M261" s="16">
        <v>59.75</v>
      </c>
      <c r="N261" s="16" t="s">
        <v>73</v>
      </c>
      <c r="O261" s="16" t="s">
        <v>99</v>
      </c>
      <c r="P261" s="16">
        <v>406.3</v>
      </c>
      <c r="Q261" s="16">
        <v>525800</v>
      </c>
      <c r="R261" s="16">
        <v>525800</v>
      </c>
      <c r="S261" s="16">
        <v>2014</v>
      </c>
      <c r="T261" s="16" t="s">
        <v>22</v>
      </c>
      <c r="U261" s="16" t="s">
        <v>39</v>
      </c>
    </row>
    <row r="262" spans="1:21" ht="16.5" customHeight="1" x14ac:dyDescent="0.25">
      <c r="A262" s="17" t="s">
        <v>189</v>
      </c>
      <c r="B262" s="17">
        <v>1001309</v>
      </c>
      <c r="C262" s="17">
        <v>1360</v>
      </c>
      <c r="D262" s="17">
        <v>340</v>
      </c>
      <c r="E262" s="17">
        <v>12</v>
      </c>
      <c r="F262" s="17">
        <v>4</v>
      </c>
      <c r="G262" s="17">
        <v>4080</v>
      </c>
      <c r="H262" s="17">
        <v>453.33</v>
      </c>
      <c r="I262" s="17">
        <v>226.67</v>
      </c>
      <c r="J262" s="17">
        <v>5666.67</v>
      </c>
      <c r="K262" s="17">
        <v>45.33</v>
      </c>
      <c r="L262" s="17"/>
      <c r="M262" s="17">
        <v>136</v>
      </c>
      <c r="N262" s="17" t="s">
        <v>60</v>
      </c>
      <c r="O262" s="17" t="s">
        <v>90</v>
      </c>
      <c r="P262" s="17">
        <v>1156</v>
      </c>
      <c r="Q262" s="17">
        <v>1020000</v>
      </c>
      <c r="R262" s="17">
        <v>1020000</v>
      </c>
      <c r="S262" s="17">
        <v>2014</v>
      </c>
      <c r="T262" s="17" t="s">
        <v>22</v>
      </c>
      <c r="U262" s="17" t="s">
        <v>39</v>
      </c>
    </row>
    <row r="263" spans="1:21" ht="16.5" customHeight="1" x14ac:dyDescent="0.25">
      <c r="A263" s="16" t="s">
        <v>189</v>
      </c>
      <c r="B263" s="16">
        <v>1001310</v>
      </c>
      <c r="C263" s="16">
        <v>380</v>
      </c>
      <c r="D263" s="16">
        <v>380</v>
      </c>
      <c r="E263" s="16">
        <v>4</v>
      </c>
      <c r="F263" s="16">
        <v>1</v>
      </c>
      <c r="G263" s="16">
        <v>1520</v>
      </c>
      <c r="H263" s="16">
        <v>126.67</v>
      </c>
      <c r="I263" s="16">
        <v>63.33</v>
      </c>
      <c r="J263" s="16">
        <v>1583.33</v>
      </c>
      <c r="K263" s="16">
        <v>12.67</v>
      </c>
      <c r="L263" s="16"/>
      <c r="M263" s="16">
        <v>38</v>
      </c>
      <c r="N263" s="16" t="s">
        <v>60</v>
      </c>
      <c r="O263" s="16" t="s">
        <v>90</v>
      </c>
      <c r="P263" s="16">
        <v>323</v>
      </c>
      <c r="Q263" s="16">
        <v>285000</v>
      </c>
      <c r="R263" s="16">
        <v>285000</v>
      </c>
      <c r="S263" s="16">
        <v>2014</v>
      </c>
      <c r="T263" s="16" t="s">
        <v>22</v>
      </c>
      <c r="U263" s="16" t="s">
        <v>39</v>
      </c>
    </row>
    <row r="264" spans="1:21" ht="16.5" customHeight="1" x14ac:dyDescent="0.25">
      <c r="A264" s="14" t="s">
        <v>100</v>
      </c>
      <c r="B264" s="14">
        <v>1001314</v>
      </c>
      <c r="C264" s="14">
        <v>4879.5</v>
      </c>
      <c r="D264" s="14">
        <v>697.07</v>
      </c>
      <c r="E264" s="14">
        <v>22</v>
      </c>
      <c r="F264" s="14">
        <v>7</v>
      </c>
      <c r="G264" s="14">
        <v>15335.57</v>
      </c>
      <c r="H264" s="14">
        <v>1161.79</v>
      </c>
      <c r="I264" s="14">
        <v>302.06</v>
      </c>
      <c r="J264" s="14">
        <v>7551.61</v>
      </c>
      <c r="K264" s="14">
        <v>92.94</v>
      </c>
      <c r="L264" s="14" t="s">
        <v>22</v>
      </c>
      <c r="M264" s="14">
        <v>278.83</v>
      </c>
      <c r="N264" s="14" t="s">
        <v>22</v>
      </c>
      <c r="O264" s="14" t="s">
        <v>22</v>
      </c>
      <c r="P264" s="14">
        <v>3624.77</v>
      </c>
      <c r="Q264" s="14">
        <v>8016320.8799999999</v>
      </c>
      <c r="R264" s="14">
        <v>8016320.8799999999</v>
      </c>
      <c r="S264" s="14" t="s">
        <v>22</v>
      </c>
      <c r="T264" s="14" t="s">
        <v>22</v>
      </c>
      <c r="U264" s="14" t="s">
        <v>39</v>
      </c>
    </row>
    <row r="265" spans="1:21" ht="16.5" customHeight="1" x14ac:dyDescent="0.25">
      <c r="A265" s="15" t="s">
        <v>38</v>
      </c>
      <c r="B265" s="15" t="s">
        <v>179</v>
      </c>
      <c r="C265" s="15">
        <v>3485.36</v>
      </c>
      <c r="D265" s="15" t="s">
        <v>22</v>
      </c>
      <c r="E265" s="15" t="s">
        <v>22</v>
      </c>
      <c r="F265" s="15" t="s">
        <v>22</v>
      </c>
      <c r="G265" s="15">
        <v>10456.07</v>
      </c>
      <c r="H265" s="15">
        <v>697.07</v>
      </c>
      <c r="I265" s="15">
        <v>69.709999999999994</v>
      </c>
      <c r="J265" s="15">
        <v>1742.68</v>
      </c>
      <c r="K265" s="15">
        <v>46.47</v>
      </c>
      <c r="L265" s="15" t="s">
        <v>66</v>
      </c>
      <c r="M265" s="15">
        <v>139.41</v>
      </c>
      <c r="N265" s="15" t="s">
        <v>67</v>
      </c>
      <c r="O265" s="15" t="s">
        <v>38</v>
      </c>
      <c r="P265" s="15">
        <v>2439.75</v>
      </c>
      <c r="Q265" s="15">
        <v>6970713.8099999996</v>
      </c>
      <c r="R265" s="15">
        <v>6970713.8099999996</v>
      </c>
      <c r="S265" s="15" t="s">
        <v>22</v>
      </c>
      <c r="T265" s="15" t="s">
        <v>22</v>
      </c>
      <c r="U265" s="15" t="s">
        <v>22</v>
      </c>
    </row>
    <row r="266" spans="1:21" ht="16.5" customHeight="1" x14ac:dyDescent="0.25">
      <c r="A266" s="14" t="s">
        <v>90</v>
      </c>
      <c r="B266" s="14" t="s">
        <v>180</v>
      </c>
      <c r="C266" s="14">
        <v>1394.14</v>
      </c>
      <c r="D266" s="14" t="s">
        <v>22</v>
      </c>
      <c r="E266" s="14" t="s">
        <v>22</v>
      </c>
      <c r="F266" s="14" t="s">
        <v>22</v>
      </c>
      <c r="G266" s="14">
        <v>4879.5</v>
      </c>
      <c r="H266" s="14">
        <v>464.71</v>
      </c>
      <c r="I266" s="14">
        <v>232.36</v>
      </c>
      <c r="J266" s="14">
        <v>5808.93</v>
      </c>
      <c r="K266" s="14">
        <v>46.47</v>
      </c>
      <c r="L266" s="14" t="s">
        <v>89</v>
      </c>
      <c r="M266" s="14">
        <v>139.41</v>
      </c>
      <c r="N266" s="14" t="s">
        <v>60</v>
      </c>
      <c r="O266" s="14" t="s">
        <v>90</v>
      </c>
      <c r="P266" s="14">
        <v>1185.02</v>
      </c>
      <c r="Q266" s="14">
        <v>1045607.07</v>
      </c>
      <c r="R266" s="14">
        <v>1045607.07</v>
      </c>
      <c r="S266" s="14" t="s">
        <v>22</v>
      </c>
      <c r="T266" s="14" t="s">
        <v>22</v>
      </c>
      <c r="U266" s="14" t="s">
        <v>22</v>
      </c>
    </row>
    <row r="267" spans="1:21" ht="16.5" customHeight="1" x14ac:dyDescent="0.25">
      <c r="A267" s="17" t="s">
        <v>189</v>
      </c>
      <c r="B267" s="17">
        <v>1001312</v>
      </c>
      <c r="C267" s="17">
        <v>1394.14</v>
      </c>
      <c r="D267" s="17">
        <v>697.07</v>
      </c>
      <c r="E267" s="17">
        <v>7</v>
      </c>
      <c r="F267" s="17">
        <v>2</v>
      </c>
      <c r="G267" s="17">
        <v>4879.5</v>
      </c>
      <c r="H267" s="17">
        <v>464.71</v>
      </c>
      <c r="I267" s="17">
        <v>232.36</v>
      </c>
      <c r="J267" s="17">
        <v>5808.93</v>
      </c>
      <c r="K267" s="17">
        <v>46.47</v>
      </c>
      <c r="L267" s="17"/>
      <c r="M267" s="17">
        <v>139.41</v>
      </c>
      <c r="N267" s="17" t="s">
        <v>60</v>
      </c>
      <c r="O267" s="17" t="s">
        <v>90</v>
      </c>
      <c r="P267" s="17">
        <v>1185.02</v>
      </c>
      <c r="Q267" s="17">
        <v>1045607.07</v>
      </c>
      <c r="R267" s="17">
        <v>1045607.07</v>
      </c>
      <c r="S267" s="17">
        <v>1988</v>
      </c>
      <c r="T267" s="17" t="s">
        <v>22</v>
      </c>
      <c r="U267" s="17" t="s">
        <v>39</v>
      </c>
    </row>
    <row r="268" spans="1:21" ht="16.5" customHeight="1" x14ac:dyDescent="0.25">
      <c r="A268" s="16" t="s">
        <v>189</v>
      </c>
      <c r="B268" s="16">
        <v>1001313</v>
      </c>
      <c r="C268" s="16">
        <v>3485.36</v>
      </c>
      <c r="D268" s="16">
        <v>697.07</v>
      </c>
      <c r="E268" s="16">
        <v>15</v>
      </c>
      <c r="F268" s="16">
        <v>5</v>
      </c>
      <c r="G268" s="16">
        <v>10456.07</v>
      </c>
      <c r="H268" s="16">
        <v>697.07</v>
      </c>
      <c r="I268" s="16">
        <v>69.709999999999994</v>
      </c>
      <c r="J268" s="16">
        <v>1742.68</v>
      </c>
      <c r="K268" s="16">
        <v>46.47</v>
      </c>
      <c r="L268" s="16"/>
      <c r="M268" s="16">
        <v>139.41</v>
      </c>
      <c r="N268" s="16" t="s">
        <v>67</v>
      </c>
      <c r="O268" s="16" t="s">
        <v>38</v>
      </c>
      <c r="P268" s="16">
        <v>2439.75</v>
      </c>
      <c r="Q268" s="16">
        <v>6970713.8099999996</v>
      </c>
      <c r="R268" s="16">
        <v>6970713.8099999996</v>
      </c>
      <c r="S268" s="16">
        <v>1988</v>
      </c>
      <c r="T268" s="16" t="s">
        <v>22</v>
      </c>
      <c r="U268" s="16" t="s">
        <v>39</v>
      </c>
    </row>
    <row r="269" spans="1:21" ht="16.5" customHeight="1" x14ac:dyDescent="0.25">
      <c r="A269" s="15" t="s">
        <v>101</v>
      </c>
      <c r="B269" s="15">
        <v>1001321</v>
      </c>
      <c r="C269" s="15">
        <v>4879.5</v>
      </c>
      <c r="D269" s="15">
        <v>697.07</v>
      </c>
      <c r="E269" s="15">
        <v>22</v>
      </c>
      <c r="F269" s="15">
        <v>7</v>
      </c>
      <c r="G269" s="15">
        <v>15335.57</v>
      </c>
      <c r="H269" s="15">
        <v>1161.79</v>
      </c>
      <c r="I269" s="15">
        <v>302.06</v>
      </c>
      <c r="J269" s="15">
        <v>7551.61</v>
      </c>
      <c r="K269" s="15">
        <v>92.94</v>
      </c>
      <c r="L269" s="15" t="s">
        <v>22</v>
      </c>
      <c r="M269" s="15">
        <v>278.83</v>
      </c>
      <c r="N269" s="15" t="s">
        <v>22</v>
      </c>
      <c r="O269" s="15" t="s">
        <v>22</v>
      </c>
      <c r="P269" s="15">
        <v>3624.77</v>
      </c>
      <c r="Q269" s="15">
        <v>8016320.8799999999</v>
      </c>
      <c r="R269" s="15">
        <v>8016320.8799999999</v>
      </c>
      <c r="S269" s="15" t="s">
        <v>22</v>
      </c>
      <c r="T269" s="15" t="s">
        <v>22</v>
      </c>
      <c r="U269" s="15" t="s">
        <v>39</v>
      </c>
    </row>
    <row r="270" spans="1:21" ht="16.5" customHeight="1" x14ac:dyDescent="0.25">
      <c r="A270" s="14" t="s">
        <v>38</v>
      </c>
      <c r="B270" s="14" t="s">
        <v>179</v>
      </c>
      <c r="C270" s="14">
        <v>3485.36</v>
      </c>
      <c r="D270" s="14" t="s">
        <v>22</v>
      </c>
      <c r="E270" s="14" t="s">
        <v>22</v>
      </c>
      <c r="F270" s="14" t="s">
        <v>22</v>
      </c>
      <c r="G270" s="14">
        <v>10456.07</v>
      </c>
      <c r="H270" s="14">
        <v>697.07</v>
      </c>
      <c r="I270" s="14">
        <v>69.709999999999994</v>
      </c>
      <c r="J270" s="14">
        <v>1742.68</v>
      </c>
      <c r="K270" s="14">
        <v>46.47</v>
      </c>
      <c r="L270" s="14" t="s">
        <v>66</v>
      </c>
      <c r="M270" s="14">
        <v>139.41</v>
      </c>
      <c r="N270" s="14" t="s">
        <v>67</v>
      </c>
      <c r="O270" s="14" t="s">
        <v>38</v>
      </c>
      <c r="P270" s="14">
        <v>2439.75</v>
      </c>
      <c r="Q270" s="14">
        <v>6970713.8099999996</v>
      </c>
      <c r="R270" s="14">
        <v>6970713.8099999996</v>
      </c>
      <c r="S270" s="14" t="s">
        <v>22</v>
      </c>
      <c r="T270" s="14" t="s">
        <v>22</v>
      </c>
      <c r="U270" s="14" t="s">
        <v>22</v>
      </c>
    </row>
    <row r="271" spans="1:21" ht="16.5" customHeight="1" x14ac:dyDescent="0.25">
      <c r="A271" s="15" t="s">
        <v>90</v>
      </c>
      <c r="B271" s="15" t="s">
        <v>180</v>
      </c>
      <c r="C271" s="15">
        <v>1394.14</v>
      </c>
      <c r="D271" s="15" t="s">
        <v>22</v>
      </c>
      <c r="E271" s="15" t="s">
        <v>22</v>
      </c>
      <c r="F271" s="15" t="s">
        <v>22</v>
      </c>
      <c r="G271" s="15">
        <v>4879.5</v>
      </c>
      <c r="H271" s="15">
        <v>464.71</v>
      </c>
      <c r="I271" s="15">
        <v>232.36</v>
      </c>
      <c r="J271" s="15">
        <v>5808.93</v>
      </c>
      <c r="K271" s="15">
        <v>46.47</v>
      </c>
      <c r="L271" s="15" t="s">
        <v>89</v>
      </c>
      <c r="M271" s="15">
        <v>139.41</v>
      </c>
      <c r="N271" s="15" t="s">
        <v>60</v>
      </c>
      <c r="O271" s="15" t="s">
        <v>90</v>
      </c>
      <c r="P271" s="15">
        <v>1185.02</v>
      </c>
      <c r="Q271" s="15">
        <v>1045607.07</v>
      </c>
      <c r="R271" s="15">
        <v>1045607.07</v>
      </c>
      <c r="S271" s="15" t="s">
        <v>22</v>
      </c>
      <c r="T271" s="15" t="s">
        <v>22</v>
      </c>
      <c r="U271" s="15" t="s">
        <v>22</v>
      </c>
    </row>
    <row r="272" spans="1:21" ht="16.5" customHeight="1" x14ac:dyDescent="0.25">
      <c r="A272" s="17" t="s">
        <v>189</v>
      </c>
      <c r="B272" s="17">
        <v>1001319</v>
      </c>
      <c r="C272" s="17">
        <v>1394.14</v>
      </c>
      <c r="D272" s="17">
        <v>697.07</v>
      </c>
      <c r="E272" s="17">
        <v>7</v>
      </c>
      <c r="F272" s="17">
        <v>2</v>
      </c>
      <c r="G272" s="17">
        <v>4879.5</v>
      </c>
      <c r="H272" s="17">
        <v>464.71</v>
      </c>
      <c r="I272" s="17">
        <v>232.36</v>
      </c>
      <c r="J272" s="17">
        <v>5808.93</v>
      </c>
      <c r="K272" s="17">
        <v>46.47</v>
      </c>
      <c r="L272" s="17"/>
      <c r="M272" s="17">
        <v>139.41</v>
      </c>
      <c r="N272" s="17" t="s">
        <v>60</v>
      </c>
      <c r="O272" s="17" t="s">
        <v>90</v>
      </c>
      <c r="P272" s="17">
        <v>1185.02</v>
      </c>
      <c r="Q272" s="17">
        <v>1045607.07</v>
      </c>
      <c r="R272" s="17">
        <v>1045607.07</v>
      </c>
      <c r="S272" s="17">
        <v>1988</v>
      </c>
      <c r="T272" s="17" t="s">
        <v>22</v>
      </c>
      <c r="U272" s="17" t="s">
        <v>39</v>
      </c>
    </row>
    <row r="273" spans="1:21" ht="16.5" customHeight="1" x14ac:dyDescent="0.25">
      <c r="A273" s="16" t="s">
        <v>189</v>
      </c>
      <c r="B273" s="16">
        <v>1001320</v>
      </c>
      <c r="C273" s="16">
        <v>3485.36</v>
      </c>
      <c r="D273" s="16">
        <v>697.07</v>
      </c>
      <c r="E273" s="16">
        <v>15</v>
      </c>
      <c r="F273" s="16">
        <v>5</v>
      </c>
      <c r="G273" s="16">
        <v>10456.07</v>
      </c>
      <c r="H273" s="16">
        <v>697.07</v>
      </c>
      <c r="I273" s="16">
        <v>69.709999999999994</v>
      </c>
      <c r="J273" s="16">
        <v>1742.68</v>
      </c>
      <c r="K273" s="16">
        <v>46.47</v>
      </c>
      <c r="L273" s="16"/>
      <c r="M273" s="16">
        <v>139.41</v>
      </c>
      <c r="N273" s="16" t="s">
        <v>67</v>
      </c>
      <c r="O273" s="16" t="s">
        <v>38</v>
      </c>
      <c r="P273" s="16">
        <v>2439.75</v>
      </c>
      <c r="Q273" s="16">
        <v>6970713.8099999996</v>
      </c>
      <c r="R273" s="16">
        <v>6970713.8099999996</v>
      </c>
      <c r="S273" s="16">
        <v>1988</v>
      </c>
      <c r="T273" s="16" t="s">
        <v>22</v>
      </c>
      <c r="U273" s="16" t="s">
        <v>39</v>
      </c>
    </row>
    <row r="274" spans="1:21" ht="16.5" customHeight="1" x14ac:dyDescent="0.25">
      <c r="A274" s="14" t="s">
        <v>102</v>
      </c>
      <c r="B274" s="14">
        <v>1001324</v>
      </c>
      <c r="C274" s="14">
        <v>4235.8599999999997</v>
      </c>
      <c r="D274" s="14">
        <v>643.91</v>
      </c>
      <c r="E274" s="14">
        <v>22</v>
      </c>
      <c r="F274" s="14">
        <v>7</v>
      </c>
      <c r="G274" s="14">
        <v>13215.73</v>
      </c>
      <c r="H274" s="14">
        <v>788.11</v>
      </c>
      <c r="I274" s="14">
        <v>80.39</v>
      </c>
      <c r="J274" s="14">
        <v>2009.71</v>
      </c>
      <c r="K274" s="14">
        <v>70.19</v>
      </c>
      <c r="L274" s="14" t="s">
        <v>22</v>
      </c>
      <c r="M274" s="14">
        <v>170.24</v>
      </c>
      <c r="N274" s="14" t="s">
        <v>22</v>
      </c>
      <c r="O274" s="14" t="s">
        <v>22</v>
      </c>
      <c r="P274" s="14">
        <v>3098.28</v>
      </c>
      <c r="Q274" s="14">
        <v>7532445.8700000001</v>
      </c>
      <c r="R274" s="14">
        <v>7339809.4000000004</v>
      </c>
      <c r="S274" s="14" t="s">
        <v>22</v>
      </c>
      <c r="T274" s="14" t="s">
        <v>22</v>
      </c>
      <c r="U274" s="14" t="s">
        <v>39</v>
      </c>
    </row>
    <row r="275" spans="1:21" ht="16.5" customHeight="1" x14ac:dyDescent="0.25">
      <c r="A275" s="15" t="s">
        <v>42</v>
      </c>
      <c r="B275" s="15" t="s">
        <v>199</v>
      </c>
      <c r="C275" s="15">
        <v>385.27</v>
      </c>
      <c r="D275" s="15" t="s">
        <v>22</v>
      </c>
      <c r="E275" s="15" t="s">
        <v>22</v>
      </c>
      <c r="F275" s="15" t="s">
        <v>22</v>
      </c>
      <c r="G275" s="15">
        <v>1348.46</v>
      </c>
      <c r="H275" s="15">
        <v>128.41999999999999</v>
      </c>
      <c r="I275" s="15">
        <v>12.84</v>
      </c>
      <c r="J275" s="15">
        <v>321.06</v>
      </c>
      <c r="K275" s="15">
        <v>25.68</v>
      </c>
      <c r="L275" s="15" t="s">
        <v>59</v>
      </c>
      <c r="M275" s="15">
        <v>25.68</v>
      </c>
      <c r="N275" s="15" t="s">
        <v>60</v>
      </c>
      <c r="O275" s="15" t="s">
        <v>42</v>
      </c>
      <c r="P275" s="15">
        <v>308.22000000000003</v>
      </c>
      <c r="Q275" s="15">
        <v>462327.52</v>
      </c>
      <c r="R275" s="15">
        <v>269691.05</v>
      </c>
      <c r="S275" s="15" t="s">
        <v>22</v>
      </c>
      <c r="T275" s="15" t="s">
        <v>22</v>
      </c>
      <c r="U275" s="15" t="s">
        <v>22</v>
      </c>
    </row>
    <row r="276" spans="1:21" ht="16.5" customHeight="1" x14ac:dyDescent="0.25">
      <c r="A276" s="14" t="s">
        <v>38</v>
      </c>
      <c r="B276" s="14" t="s">
        <v>181</v>
      </c>
      <c r="C276" s="14">
        <v>3219.54</v>
      </c>
      <c r="D276" s="14" t="s">
        <v>22</v>
      </c>
      <c r="E276" s="14" t="s">
        <v>22</v>
      </c>
      <c r="F276" s="14" t="s">
        <v>22</v>
      </c>
      <c r="G276" s="14">
        <v>9658.61</v>
      </c>
      <c r="H276" s="14">
        <v>643.91</v>
      </c>
      <c r="I276" s="14">
        <v>64.39</v>
      </c>
      <c r="J276" s="14">
        <v>1609.77</v>
      </c>
      <c r="K276" s="14">
        <v>42.93</v>
      </c>
      <c r="L276" s="14" t="s">
        <v>66</v>
      </c>
      <c r="M276" s="14">
        <v>128.78</v>
      </c>
      <c r="N276" s="14" t="s">
        <v>67</v>
      </c>
      <c r="O276" s="14" t="s">
        <v>38</v>
      </c>
      <c r="P276" s="14">
        <v>2253.67</v>
      </c>
      <c r="Q276" s="14">
        <v>6439070.6500000004</v>
      </c>
      <c r="R276" s="14">
        <v>6439070.6500000004</v>
      </c>
      <c r="S276" s="14" t="s">
        <v>22</v>
      </c>
      <c r="T276" s="14" t="s">
        <v>22</v>
      </c>
      <c r="U276" s="14" t="s">
        <v>22</v>
      </c>
    </row>
    <row r="277" spans="1:21" ht="16.5" customHeight="1" x14ac:dyDescent="0.25">
      <c r="A277" s="15" t="s">
        <v>198</v>
      </c>
      <c r="B277" s="15" t="s">
        <v>200</v>
      </c>
      <c r="C277" s="15">
        <v>631.04999999999995</v>
      </c>
      <c r="D277" s="15" t="s">
        <v>22</v>
      </c>
      <c r="E277" s="15" t="s">
        <v>22</v>
      </c>
      <c r="F277" s="15" t="s">
        <v>22</v>
      </c>
      <c r="G277" s="15">
        <v>2208.67</v>
      </c>
      <c r="H277" s="15">
        <v>15.78</v>
      </c>
      <c r="I277" s="15">
        <v>3.16</v>
      </c>
      <c r="J277" s="15">
        <v>78.88</v>
      </c>
      <c r="K277" s="15">
        <v>1.58</v>
      </c>
      <c r="L277" s="15" t="s">
        <v>72</v>
      </c>
      <c r="M277" s="15">
        <v>15.78</v>
      </c>
      <c r="N277" s="15" t="s">
        <v>73</v>
      </c>
      <c r="O277" s="15" t="s">
        <v>198</v>
      </c>
      <c r="P277" s="15">
        <v>536.39</v>
      </c>
      <c r="Q277" s="15">
        <v>631047.71</v>
      </c>
      <c r="R277" s="15">
        <v>631047.71</v>
      </c>
      <c r="S277" s="15" t="s">
        <v>22</v>
      </c>
      <c r="T277" s="15" t="s">
        <v>22</v>
      </c>
      <c r="U277" s="15" t="s">
        <v>22</v>
      </c>
    </row>
    <row r="278" spans="1:21" ht="16.5" customHeight="1" x14ac:dyDescent="0.25">
      <c r="A278" s="17" t="s">
        <v>189</v>
      </c>
      <c r="B278" s="17">
        <v>1001323</v>
      </c>
      <c r="C278" s="17">
        <v>3219.54</v>
      </c>
      <c r="D278" s="17">
        <v>643.91</v>
      </c>
      <c r="E278" s="17">
        <v>15</v>
      </c>
      <c r="F278" s="17">
        <v>5</v>
      </c>
      <c r="G278" s="17">
        <v>9658.61</v>
      </c>
      <c r="H278" s="17">
        <v>643.91</v>
      </c>
      <c r="I278" s="17">
        <v>64.39</v>
      </c>
      <c r="J278" s="17">
        <v>1609.77</v>
      </c>
      <c r="K278" s="17">
        <v>42.93</v>
      </c>
      <c r="L278" s="17"/>
      <c r="M278" s="17">
        <v>128.78</v>
      </c>
      <c r="N278" s="17" t="s">
        <v>67</v>
      </c>
      <c r="O278" s="17" t="s">
        <v>38</v>
      </c>
      <c r="P278" s="17">
        <v>2253.67</v>
      </c>
      <c r="Q278" s="17">
        <v>6439070.6500000004</v>
      </c>
      <c r="R278" s="17">
        <v>6439070.6500000004</v>
      </c>
      <c r="S278" s="17">
        <v>1957</v>
      </c>
      <c r="T278" s="17" t="s">
        <v>22</v>
      </c>
      <c r="U278" s="17" t="s">
        <v>39</v>
      </c>
    </row>
    <row r="279" spans="1:21" ht="16.5" customHeight="1" x14ac:dyDescent="0.25">
      <c r="A279" s="16" t="s">
        <v>189</v>
      </c>
      <c r="B279" s="16">
        <v>1001329</v>
      </c>
      <c r="C279" s="16">
        <v>631.04999999999995</v>
      </c>
      <c r="D279" s="16">
        <v>315.52</v>
      </c>
      <c r="E279" s="16">
        <v>7</v>
      </c>
      <c r="F279" s="16">
        <v>2</v>
      </c>
      <c r="G279" s="16">
        <v>2208.67</v>
      </c>
      <c r="H279" s="16">
        <v>15.78</v>
      </c>
      <c r="I279" s="16">
        <v>3.16</v>
      </c>
      <c r="J279" s="16">
        <v>78.88</v>
      </c>
      <c r="K279" s="16">
        <v>1.58</v>
      </c>
      <c r="L279" s="16"/>
      <c r="M279" s="16">
        <v>15.78</v>
      </c>
      <c r="N279" s="16" t="s">
        <v>73</v>
      </c>
      <c r="O279" s="16" t="s">
        <v>198</v>
      </c>
      <c r="P279" s="16">
        <v>536.39</v>
      </c>
      <c r="Q279" s="16">
        <v>631047.71</v>
      </c>
      <c r="R279" s="16">
        <v>631047.71</v>
      </c>
      <c r="S279" s="16">
        <v>1957</v>
      </c>
      <c r="T279" s="16" t="s">
        <v>22</v>
      </c>
      <c r="U279" s="16" t="s">
        <v>39</v>
      </c>
    </row>
    <row r="280" spans="1:21" ht="16.5" customHeight="1" x14ac:dyDescent="0.25">
      <c r="A280" s="17" t="s">
        <v>189</v>
      </c>
      <c r="B280" s="17">
        <v>1001331</v>
      </c>
      <c r="C280" s="17">
        <v>385.27</v>
      </c>
      <c r="D280" s="17">
        <v>192.64</v>
      </c>
      <c r="E280" s="17">
        <v>7</v>
      </c>
      <c r="F280" s="17">
        <v>2</v>
      </c>
      <c r="G280" s="17">
        <v>1348.46</v>
      </c>
      <c r="H280" s="17">
        <v>128.41999999999999</v>
      </c>
      <c r="I280" s="17">
        <v>12.84</v>
      </c>
      <c r="J280" s="17">
        <v>321.06</v>
      </c>
      <c r="K280" s="17">
        <v>25.68</v>
      </c>
      <c r="L280" s="17"/>
      <c r="M280" s="17">
        <v>25.68</v>
      </c>
      <c r="N280" s="17" t="s">
        <v>60</v>
      </c>
      <c r="O280" s="17" t="s">
        <v>42</v>
      </c>
      <c r="P280" s="17">
        <v>308.22000000000003</v>
      </c>
      <c r="Q280" s="17">
        <v>462327.52</v>
      </c>
      <c r="R280" s="17">
        <v>269691.05</v>
      </c>
      <c r="S280" s="17">
        <v>1957</v>
      </c>
      <c r="T280" s="17" t="s">
        <v>22</v>
      </c>
      <c r="U280" s="17" t="s">
        <v>39</v>
      </c>
    </row>
    <row r="281" spans="1:21" ht="16.5" customHeight="1" x14ac:dyDescent="0.25">
      <c r="A281" s="14" t="s">
        <v>103</v>
      </c>
      <c r="B281" s="14">
        <v>1001341</v>
      </c>
      <c r="C281" s="14">
        <v>4070.39</v>
      </c>
      <c r="D281" s="14">
        <v>452.27</v>
      </c>
      <c r="E281" s="14">
        <v>28</v>
      </c>
      <c r="F281" s="14">
        <v>9</v>
      </c>
      <c r="G281" s="14">
        <v>12663.44</v>
      </c>
      <c r="H281" s="14">
        <v>874.38</v>
      </c>
      <c r="I281" s="14">
        <v>87.44</v>
      </c>
      <c r="J281" s="14">
        <v>2185.9499999999998</v>
      </c>
      <c r="K281" s="14">
        <v>78.39</v>
      </c>
      <c r="L281" s="14" t="s">
        <v>22</v>
      </c>
      <c r="M281" s="14">
        <v>174.88</v>
      </c>
      <c r="N281" s="14" t="s">
        <v>22</v>
      </c>
      <c r="O281" s="14" t="s">
        <v>22</v>
      </c>
      <c r="P281" s="14">
        <v>2894.5</v>
      </c>
      <c r="Q281" s="14">
        <v>7778972.3200000003</v>
      </c>
      <c r="R281" s="14">
        <v>7552839.4000000004</v>
      </c>
      <c r="S281" s="14" t="s">
        <v>22</v>
      </c>
      <c r="T281" s="14" t="s">
        <v>22</v>
      </c>
      <c r="U281" s="14" t="s">
        <v>35</v>
      </c>
    </row>
    <row r="282" spans="1:21" ht="16.5" customHeight="1" x14ac:dyDescent="0.25">
      <c r="A282" s="15" t="s">
        <v>38</v>
      </c>
      <c r="B282" s="15" t="s">
        <v>182</v>
      </c>
      <c r="C282" s="15">
        <v>3618.13</v>
      </c>
      <c r="D282" s="15" t="s">
        <v>22</v>
      </c>
      <c r="E282" s="15" t="s">
        <v>22</v>
      </c>
      <c r="F282" s="15" t="s">
        <v>22</v>
      </c>
      <c r="G282" s="15">
        <v>10854.38</v>
      </c>
      <c r="H282" s="15">
        <v>723.63</v>
      </c>
      <c r="I282" s="15">
        <v>72.36</v>
      </c>
      <c r="J282" s="15">
        <v>1809.06</v>
      </c>
      <c r="K282" s="15">
        <v>48.24</v>
      </c>
      <c r="L282" s="15" t="s">
        <v>66</v>
      </c>
      <c r="M282" s="15">
        <v>144.72999999999999</v>
      </c>
      <c r="N282" s="15" t="s">
        <v>67</v>
      </c>
      <c r="O282" s="15" t="s">
        <v>38</v>
      </c>
      <c r="P282" s="15">
        <v>2532.69</v>
      </c>
      <c r="Q282" s="15">
        <v>7236253.3200000003</v>
      </c>
      <c r="R282" s="15">
        <v>7236253.3200000003</v>
      </c>
      <c r="S282" s="15" t="s">
        <v>22</v>
      </c>
      <c r="T282" s="15" t="s">
        <v>22</v>
      </c>
      <c r="U282" s="15" t="s">
        <v>22</v>
      </c>
    </row>
    <row r="283" spans="1:21" ht="16.5" customHeight="1" x14ac:dyDescent="0.25">
      <c r="A283" s="14" t="s">
        <v>42</v>
      </c>
      <c r="B283" s="14" t="s">
        <v>183</v>
      </c>
      <c r="C283" s="14">
        <v>452.27</v>
      </c>
      <c r="D283" s="14" t="s">
        <v>22</v>
      </c>
      <c r="E283" s="14" t="s">
        <v>22</v>
      </c>
      <c r="F283" s="14" t="s">
        <v>22</v>
      </c>
      <c r="G283" s="14">
        <v>1809.06</v>
      </c>
      <c r="H283" s="14">
        <v>150.76</v>
      </c>
      <c r="I283" s="14">
        <v>15.08</v>
      </c>
      <c r="J283" s="14">
        <v>376.89</v>
      </c>
      <c r="K283" s="14">
        <v>30.15</v>
      </c>
      <c r="L283" s="14" t="s">
        <v>59</v>
      </c>
      <c r="M283" s="14">
        <v>30.15</v>
      </c>
      <c r="N283" s="14" t="s">
        <v>60</v>
      </c>
      <c r="O283" s="14" t="s">
        <v>42</v>
      </c>
      <c r="P283" s="14">
        <v>361.81</v>
      </c>
      <c r="Q283" s="14">
        <v>542719</v>
      </c>
      <c r="R283" s="14">
        <v>316586.08</v>
      </c>
      <c r="S283" s="14" t="s">
        <v>22</v>
      </c>
      <c r="T283" s="14" t="s">
        <v>22</v>
      </c>
      <c r="U283" s="14" t="s">
        <v>22</v>
      </c>
    </row>
    <row r="284" spans="1:21" ht="16.5" customHeight="1" x14ac:dyDescent="0.25">
      <c r="A284" s="16" t="s">
        <v>189</v>
      </c>
      <c r="B284" s="16">
        <v>1001336</v>
      </c>
      <c r="C284" s="16">
        <v>452.27</v>
      </c>
      <c r="D284" s="16">
        <v>452.27</v>
      </c>
      <c r="E284" s="16">
        <v>4</v>
      </c>
      <c r="F284" s="16">
        <v>1</v>
      </c>
      <c r="G284" s="16">
        <v>1809.06</v>
      </c>
      <c r="H284" s="16">
        <v>150.76</v>
      </c>
      <c r="I284" s="16">
        <v>15.08</v>
      </c>
      <c r="J284" s="16">
        <v>376.89</v>
      </c>
      <c r="K284" s="16">
        <v>30.15</v>
      </c>
      <c r="L284" s="16"/>
      <c r="M284" s="16">
        <v>30.15</v>
      </c>
      <c r="N284" s="16" t="s">
        <v>60</v>
      </c>
      <c r="O284" s="16" t="s">
        <v>42</v>
      </c>
      <c r="P284" s="16">
        <v>361.81</v>
      </c>
      <c r="Q284" s="16">
        <v>542719</v>
      </c>
      <c r="R284" s="16">
        <v>316586.08</v>
      </c>
      <c r="S284" s="16">
        <v>2001</v>
      </c>
      <c r="T284" s="16" t="s">
        <v>22</v>
      </c>
      <c r="U284" s="16" t="s">
        <v>35</v>
      </c>
    </row>
    <row r="285" spans="1:21" ht="16.5" customHeight="1" x14ac:dyDescent="0.25">
      <c r="A285" s="17" t="s">
        <v>189</v>
      </c>
      <c r="B285" s="17">
        <v>1001337</v>
      </c>
      <c r="C285" s="17">
        <v>3618.13</v>
      </c>
      <c r="D285" s="17">
        <v>452.27</v>
      </c>
      <c r="E285" s="17">
        <v>24</v>
      </c>
      <c r="F285" s="17">
        <v>8</v>
      </c>
      <c r="G285" s="17">
        <v>10854.38</v>
      </c>
      <c r="H285" s="17">
        <v>723.63</v>
      </c>
      <c r="I285" s="17">
        <v>72.36</v>
      </c>
      <c r="J285" s="17">
        <v>1809.06</v>
      </c>
      <c r="K285" s="17">
        <v>48.24</v>
      </c>
      <c r="L285" s="17"/>
      <c r="M285" s="17">
        <v>144.72999999999999</v>
      </c>
      <c r="N285" s="17" t="s">
        <v>67</v>
      </c>
      <c r="O285" s="17" t="s">
        <v>38</v>
      </c>
      <c r="P285" s="17">
        <v>2532.69</v>
      </c>
      <c r="Q285" s="17">
        <v>7236253.3200000003</v>
      </c>
      <c r="R285" s="17">
        <v>7236253.3200000003</v>
      </c>
      <c r="S285" s="17">
        <v>2001</v>
      </c>
      <c r="T285" s="17" t="s">
        <v>22</v>
      </c>
      <c r="U285" s="17" t="s">
        <v>35</v>
      </c>
    </row>
    <row r="286" spans="1:21" ht="16.5" customHeight="1" x14ac:dyDescent="0.25">
      <c r="A286" s="15" t="s">
        <v>104</v>
      </c>
      <c r="B286" s="15">
        <v>1001344</v>
      </c>
      <c r="C286" s="15">
        <v>2268.65</v>
      </c>
      <c r="D286" s="15">
        <v>378.11</v>
      </c>
      <c r="E286" s="15">
        <v>19</v>
      </c>
      <c r="F286" s="15">
        <v>6</v>
      </c>
      <c r="G286" s="15">
        <v>7184.06</v>
      </c>
      <c r="H286" s="15">
        <v>724.71</v>
      </c>
      <c r="I286" s="15">
        <v>220.56</v>
      </c>
      <c r="J286" s="15">
        <v>5514.08</v>
      </c>
      <c r="K286" s="15">
        <v>119.73</v>
      </c>
      <c r="L286" s="15" t="s">
        <v>22</v>
      </c>
      <c r="M286" s="15">
        <v>264.68</v>
      </c>
      <c r="N286" s="15" t="s">
        <v>22</v>
      </c>
      <c r="O286" s="15" t="s">
        <v>22</v>
      </c>
      <c r="P286" s="15">
        <v>1928.35</v>
      </c>
      <c r="Q286" s="15">
        <v>2230838.5</v>
      </c>
      <c r="R286" s="15">
        <v>2230838.5</v>
      </c>
      <c r="S286" s="15" t="s">
        <v>22</v>
      </c>
      <c r="T286" s="15" t="s">
        <v>22</v>
      </c>
      <c r="U286" s="15" t="s">
        <v>39</v>
      </c>
    </row>
    <row r="287" spans="1:21" ht="16.5" customHeight="1" x14ac:dyDescent="0.25">
      <c r="A287" s="14" t="s">
        <v>105</v>
      </c>
      <c r="B287" s="14" t="s">
        <v>184</v>
      </c>
      <c r="C287" s="14">
        <v>1512.43</v>
      </c>
      <c r="D287" s="14" t="s">
        <v>22</v>
      </c>
      <c r="E287" s="14" t="s">
        <v>22</v>
      </c>
      <c r="F287" s="14" t="s">
        <v>22</v>
      </c>
      <c r="G287" s="14">
        <v>4537.3</v>
      </c>
      <c r="H287" s="14">
        <v>472.64</v>
      </c>
      <c r="I287" s="14">
        <v>94.53</v>
      </c>
      <c r="J287" s="14">
        <v>2363.1799999999998</v>
      </c>
      <c r="K287" s="14">
        <v>94.53</v>
      </c>
      <c r="L287" s="14" t="s">
        <v>81</v>
      </c>
      <c r="M287" s="14">
        <v>189.05</v>
      </c>
      <c r="N287" s="14" t="s">
        <v>73</v>
      </c>
      <c r="O287" s="14" t="s">
        <v>105</v>
      </c>
      <c r="P287" s="14">
        <v>1285.57</v>
      </c>
      <c r="Q287" s="14">
        <v>1663676.17</v>
      </c>
      <c r="R287" s="14">
        <v>1663676.17</v>
      </c>
      <c r="S287" s="14" t="s">
        <v>22</v>
      </c>
      <c r="T287" s="14" t="s">
        <v>22</v>
      </c>
      <c r="U287" s="14" t="s">
        <v>22</v>
      </c>
    </row>
    <row r="288" spans="1:21" ht="16.5" customHeight="1" x14ac:dyDescent="0.25">
      <c r="A288" s="15" t="s">
        <v>90</v>
      </c>
      <c r="B288" s="15" t="s">
        <v>185</v>
      </c>
      <c r="C288" s="15">
        <v>756.22</v>
      </c>
      <c r="D288" s="15" t="s">
        <v>22</v>
      </c>
      <c r="E288" s="15" t="s">
        <v>22</v>
      </c>
      <c r="F288" s="15" t="s">
        <v>22</v>
      </c>
      <c r="G288" s="15">
        <v>2646.76</v>
      </c>
      <c r="H288" s="15">
        <v>252.07</v>
      </c>
      <c r="I288" s="15">
        <v>126.04</v>
      </c>
      <c r="J288" s="15">
        <v>3150.9</v>
      </c>
      <c r="K288" s="15">
        <v>25.21</v>
      </c>
      <c r="L288" s="15" t="s">
        <v>89</v>
      </c>
      <c r="M288" s="15">
        <v>75.62</v>
      </c>
      <c r="N288" s="15" t="s">
        <v>60</v>
      </c>
      <c r="O288" s="15" t="s">
        <v>90</v>
      </c>
      <c r="P288" s="15">
        <v>642.78</v>
      </c>
      <c r="Q288" s="15">
        <v>567162.32999999996</v>
      </c>
      <c r="R288" s="15">
        <v>567162.32999999996</v>
      </c>
      <c r="S288" s="15" t="s">
        <v>22</v>
      </c>
      <c r="T288" s="15" t="s">
        <v>22</v>
      </c>
      <c r="U288" s="15" t="s">
        <v>22</v>
      </c>
    </row>
    <row r="289" spans="1:21" ht="16.5" customHeight="1" x14ac:dyDescent="0.25">
      <c r="A289" s="16" t="s">
        <v>189</v>
      </c>
      <c r="B289" s="16">
        <v>1001342</v>
      </c>
      <c r="C289" s="16">
        <v>756.22</v>
      </c>
      <c r="D289" s="16">
        <v>378.11</v>
      </c>
      <c r="E289" s="16">
        <v>7</v>
      </c>
      <c r="F289" s="16">
        <v>2</v>
      </c>
      <c r="G289" s="16">
        <v>2646.76</v>
      </c>
      <c r="H289" s="16">
        <v>252.07</v>
      </c>
      <c r="I289" s="16">
        <v>126.04</v>
      </c>
      <c r="J289" s="16">
        <v>3150.9</v>
      </c>
      <c r="K289" s="16">
        <v>25.21</v>
      </c>
      <c r="L289" s="16"/>
      <c r="M289" s="16">
        <v>75.62</v>
      </c>
      <c r="N289" s="16" t="s">
        <v>60</v>
      </c>
      <c r="O289" s="16" t="s">
        <v>90</v>
      </c>
      <c r="P289" s="16">
        <v>642.78</v>
      </c>
      <c r="Q289" s="16">
        <v>567162.32999999996</v>
      </c>
      <c r="R289" s="16">
        <v>567162.32999999996</v>
      </c>
      <c r="S289" s="16">
        <v>1966</v>
      </c>
      <c r="T289" s="16" t="s">
        <v>22</v>
      </c>
      <c r="U289" s="16" t="s">
        <v>39</v>
      </c>
    </row>
    <row r="290" spans="1:21" ht="16.5" customHeight="1" x14ac:dyDescent="0.25">
      <c r="A290" s="17" t="s">
        <v>189</v>
      </c>
      <c r="B290" s="17">
        <v>1001343</v>
      </c>
      <c r="C290" s="17">
        <v>1512.43</v>
      </c>
      <c r="D290" s="17">
        <v>378.11</v>
      </c>
      <c r="E290" s="17">
        <v>12</v>
      </c>
      <c r="F290" s="17">
        <v>4</v>
      </c>
      <c r="G290" s="17">
        <v>4537.3</v>
      </c>
      <c r="H290" s="17">
        <v>472.64</v>
      </c>
      <c r="I290" s="17">
        <v>94.53</v>
      </c>
      <c r="J290" s="17">
        <v>2363.1799999999998</v>
      </c>
      <c r="K290" s="17">
        <v>94.53</v>
      </c>
      <c r="L290" s="17"/>
      <c r="M290" s="17">
        <v>189.05</v>
      </c>
      <c r="N290" s="17" t="s">
        <v>73</v>
      </c>
      <c r="O290" s="17" t="s">
        <v>105</v>
      </c>
      <c r="P290" s="17">
        <v>1285.57</v>
      </c>
      <c r="Q290" s="17">
        <v>1663676.17</v>
      </c>
      <c r="R290" s="17">
        <v>1663676.17</v>
      </c>
      <c r="S290" s="17">
        <v>1966</v>
      </c>
      <c r="T290" s="17" t="s">
        <v>22</v>
      </c>
      <c r="U290" s="17" t="s">
        <v>39</v>
      </c>
    </row>
    <row r="291" spans="1:21" ht="16.5" customHeight="1" x14ac:dyDescent="0.25">
      <c r="A291" s="14" t="s">
        <v>79</v>
      </c>
      <c r="B291" s="14">
        <v>1001349</v>
      </c>
      <c r="C291" s="14">
        <v>1242.6600000000001</v>
      </c>
      <c r="D291" s="14">
        <v>234.59</v>
      </c>
      <c r="E291" s="14">
        <v>22</v>
      </c>
      <c r="F291" s="14">
        <v>7</v>
      </c>
      <c r="G291" s="14">
        <v>3643</v>
      </c>
      <c r="H291" s="14">
        <v>621.33000000000004</v>
      </c>
      <c r="I291" s="14">
        <v>49.71</v>
      </c>
      <c r="J291" s="14">
        <v>1242.6600000000001</v>
      </c>
      <c r="K291" s="14">
        <v>31.07</v>
      </c>
      <c r="L291" s="14" t="s">
        <v>22</v>
      </c>
      <c r="M291" s="14">
        <v>621.33000000000004</v>
      </c>
      <c r="N291" s="14" t="s">
        <v>22</v>
      </c>
      <c r="O291" s="14" t="s">
        <v>22</v>
      </c>
      <c r="P291" s="14">
        <v>1008.33</v>
      </c>
      <c r="Q291" s="14">
        <v>994126.01</v>
      </c>
      <c r="R291" s="14">
        <v>994126.01</v>
      </c>
      <c r="S291" s="14">
        <v>2014</v>
      </c>
      <c r="T291" s="14" t="s">
        <v>22</v>
      </c>
      <c r="U291" s="14" t="s">
        <v>39</v>
      </c>
    </row>
    <row r="292" spans="1:21" ht="16.5" customHeight="1" x14ac:dyDescent="0.25">
      <c r="A292" s="15" t="s">
        <v>64</v>
      </c>
      <c r="B292" s="15" t="s">
        <v>186</v>
      </c>
      <c r="C292" s="15">
        <v>1242.6600000000001</v>
      </c>
      <c r="D292" s="15" t="s">
        <v>22</v>
      </c>
      <c r="E292" s="15" t="s">
        <v>22</v>
      </c>
      <c r="F292" s="15" t="s">
        <v>22</v>
      </c>
      <c r="G292" s="15">
        <v>3643</v>
      </c>
      <c r="H292" s="15">
        <v>621.33000000000004</v>
      </c>
      <c r="I292" s="15">
        <v>49.71</v>
      </c>
      <c r="J292" s="15">
        <v>1242.6600000000001</v>
      </c>
      <c r="K292" s="15">
        <v>31.07</v>
      </c>
      <c r="L292" s="15" t="s">
        <v>62</v>
      </c>
      <c r="M292" s="15">
        <v>621.33000000000004</v>
      </c>
      <c r="N292" s="15" t="s">
        <v>63</v>
      </c>
      <c r="O292" s="15" t="s">
        <v>64</v>
      </c>
      <c r="P292" s="15">
        <v>1008.33</v>
      </c>
      <c r="Q292" s="15">
        <v>994126.01</v>
      </c>
      <c r="R292" s="15">
        <v>994126.01</v>
      </c>
      <c r="S292" s="15" t="s">
        <v>22</v>
      </c>
      <c r="T292" s="15" t="s">
        <v>22</v>
      </c>
      <c r="U292" s="15" t="s">
        <v>22</v>
      </c>
    </row>
    <row r="293" spans="1:21" ht="16.5" customHeight="1" x14ac:dyDescent="0.25">
      <c r="A293" s="16" t="s">
        <v>189</v>
      </c>
      <c r="B293" s="16">
        <v>1001347</v>
      </c>
      <c r="C293" s="16">
        <v>464.09</v>
      </c>
      <c r="D293" s="16">
        <v>154.69999999999999</v>
      </c>
      <c r="E293" s="16">
        <v>10</v>
      </c>
      <c r="F293" s="16">
        <v>3</v>
      </c>
      <c r="G293" s="16">
        <v>1546.97</v>
      </c>
      <c r="H293" s="16">
        <v>232.05</v>
      </c>
      <c r="I293" s="16">
        <v>18.559999999999999</v>
      </c>
      <c r="J293" s="16">
        <v>464.09</v>
      </c>
      <c r="K293" s="16">
        <v>11.6</v>
      </c>
      <c r="L293" s="16"/>
      <c r="M293" s="16">
        <v>232.05</v>
      </c>
      <c r="N293" s="16" t="s">
        <v>63</v>
      </c>
      <c r="O293" s="16" t="s">
        <v>64</v>
      </c>
      <c r="P293" s="16">
        <v>394.48</v>
      </c>
      <c r="Q293" s="16">
        <v>371273.03</v>
      </c>
      <c r="R293" s="16">
        <v>371273.03</v>
      </c>
      <c r="S293" s="16">
        <v>1946</v>
      </c>
      <c r="T293" s="16" t="s">
        <v>22</v>
      </c>
      <c r="U293" s="16" t="s">
        <v>39</v>
      </c>
    </row>
    <row r="294" spans="1:21" ht="16.5" customHeight="1" x14ac:dyDescent="0.25">
      <c r="A294" s="17" t="s">
        <v>189</v>
      </c>
      <c r="B294" s="17">
        <v>1001348</v>
      </c>
      <c r="C294" s="17">
        <v>778.57</v>
      </c>
      <c r="D294" s="17">
        <v>234.59</v>
      </c>
      <c r="E294" s="17">
        <v>12</v>
      </c>
      <c r="F294" s="17">
        <v>4</v>
      </c>
      <c r="G294" s="17">
        <v>2096.0300000000002</v>
      </c>
      <c r="H294" s="17">
        <v>389.28</v>
      </c>
      <c r="I294" s="17">
        <v>31.14</v>
      </c>
      <c r="J294" s="17">
        <v>778.57</v>
      </c>
      <c r="K294" s="17">
        <v>19.46</v>
      </c>
      <c r="L294" s="17"/>
      <c r="M294" s="17">
        <v>389.28</v>
      </c>
      <c r="N294" s="17" t="s">
        <v>63</v>
      </c>
      <c r="O294" s="17" t="s">
        <v>64</v>
      </c>
      <c r="P294" s="17">
        <v>613.85</v>
      </c>
      <c r="Q294" s="17">
        <v>622852.99</v>
      </c>
      <c r="R294" s="17">
        <v>622852.99</v>
      </c>
      <c r="S294" s="17">
        <v>1946</v>
      </c>
      <c r="T294" s="17" t="s">
        <v>22</v>
      </c>
      <c r="U294" s="17" t="s">
        <v>39</v>
      </c>
    </row>
    <row r="295" spans="1:21" ht="16.5" customHeight="1" x14ac:dyDescent="0.25">
      <c r="A295" s="14" t="s">
        <v>106</v>
      </c>
      <c r="B295" s="14">
        <v>1001352</v>
      </c>
      <c r="C295" s="14">
        <v>1489.94</v>
      </c>
      <c r="D295" s="14">
        <v>297.99</v>
      </c>
      <c r="E295" s="14">
        <v>16</v>
      </c>
      <c r="F295" s="14">
        <v>5</v>
      </c>
      <c r="G295" s="14">
        <v>4767.82</v>
      </c>
      <c r="H295" s="14">
        <v>337.72</v>
      </c>
      <c r="I295" s="14">
        <v>73.5</v>
      </c>
      <c r="J295" s="14">
        <v>1837.6</v>
      </c>
      <c r="K295" s="14">
        <v>25.83</v>
      </c>
      <c r="L295" s="14" t="s">
        <v>22</v>
      </c>
      <c r="M295" s="14">
        <v>77.48</v>
      </c>
      <c r="N295" s="14" t="s">
        <v>22</v>
      </c>
      <c r="O295" s="14" t="s">
        <v>22</v>
      </c>
      <c r="P295" s="14">
        <v>1087.6600000000001</v>
      </c>
      <c r="Q295" s="14">
        <v>2607402.9</v>
      </c>
      <c r="R295" s="14">
        <v>2607402.9</v>
      </c>
      <c r="S295" s="14" t="s">
        <v>22</v>
      </c>
      <c r="T295" s="14" t="s">
        <v>22</v>
      </c>
      <c r="U295" s="14" t="s">
        <v>41</v>
      </c>
    </row>
    <row r="296" spans="1:21" ht="16.5" customHeight="1" x14ac:dyDescent="0.25">
      <c r="A296" s="15" t="s">
        <v>38</v>
      </c>
      <c r="B296" s="15" t="s">
        <v>187</v>
      </c>
      <c r="C296" s="15">
        <v>1191.96</v>
      </c>
      <c r="D296" s="15" t="s">
        <v>22</v>
      </c>
      <c r="E296" s="15" t="s">
        <v>22</v>
      </c>
      <c r="F296" s="15" t="s">
        <v>22</v>
      </c>
      <c r="G296" s="15">
        <v>3575.87</v>
      </c>
      <c r="H296" s="15">
        <v>238.39</v>
      </c>
      <c r="I296" s="15">
        <v>23.84</v>
      </c>
      <c r="J296" s="15">
        <v>595.98</v>
      </c>
      <c r="K296" s="15">
        <v>15.89</v>
      </c>
      <c r="L296" s="15" t="s">
        <v>66</v>
      </c>
      <c r="M296" s="15">
        <v>47.68</v>
      </c>
      <c r="N296" s="15" t="s">
        <v>67</v>
      </c>
      <c r="O296" s="15" t="s">
        <v>38</v>
      </c>
      <c r="P296" s="15">
        <v>834.37</v>
      </c>
      <c r="Q296" s="15">
        <v>2383911.23</v>
      </c>
      <c r="R296" s="15">
        <v>2383911.23</v>
      </c>
      <c r="S296" s="15" t="s">
        <v>22</v>
      </c>
      <c r="T296" s="15" t="s">
        <v>22</v>
      </c>
      <c r="U296" s="15" t="s">
        <v>22</v>
      </c>
    </row>
    <row r="297" spans="1:21" ht="16.5" customHeight="1" x14ac:dyDescent="0.25">
      <c r="A297" s="14" t="s">
        <v>90</v>
      </c>
      <c r="B297" s="14" t="s">
        <v>188</v>
      </c>
      <c r="C297" s="14">
        <v>297.99</v>
      </c>
      <c r="D297" s="14" t="s">
        <v>22</v>
      </c>
      <c r="E297" s="14" t="s">
        <v>22</v>
      </c>
      <c r="F297" s="14" t="s">
        <v>22</v>
      </c>
      <c r="G297" s="14">
        <v>1191.96</v>
      </c>
      <c r="H297" s="14">
        <v>99.33</v>
      </c>
      <c r="I297" s="14">
        <v>49.66</v>
      </c>
      <c r="J297" s="14">
        <v>1241.6199999999999</v>
      </c>
      <c r="K297" s="14">
        <v>9.93</v>
      </c>
      <c r="L297" s="14" t="s">
        <v>89</v>
      </c>
      <c r="M297" s="14">
        <v>29.8</v>
      </c>
      <c r="N297" s="14" t="s">
        <v>60</v>
      </c>
      <c r="O297" s="14" t="s">
        <v>90</v>
      </c>
      <c r="P297" s="14">
        <v>253.29</v>
      </c>
      <c r="Q297" s="14">
        <v>223491.68</v>
      </c>
      <c r="R297" s="14">
        <v>223491.68</v>
      </c>
      <c r="S297" s="14" t="s">
        <v>22</v>
      </c>
      <c r="T297" s="14" t="s">
        <v>22</v>
      </c>
      <c r="U297" s="14" t="s">
        <v>22</v>
      </c>
    </row>
    <row r="298" spans="1:21" ht="16.5" customHeight="1" x14ac:dyDescent="0.25">
      <c r="A298" s="16" t="s">
        <v>189</v>
      </c>
      <c r="B298" s="16">
        <v>1001350</v>
      </c>
      <c r="C298" s="16">
        <v>297.99</v>
      </c>
      <c r="D298" s="16">
        <v>297.99</v>
      </c>
      <c r="E298" s="16">
        <v>4</v>
      </c>
      <c r="F298" s="16">
        <v>1</v>
      </c>
      <c r="G298" s="16">
        <v>1191.96</v>
      </c>
      <c r="H298" s="16">
        <v>99.33</v>
      </c>
      <c r="I298" s="16">
        <v>49.66</v>
      </c>
      <c r="J298" s="16">
        <v>1241.6199999999999</v>
      </c>
      <c r="K298" s="16">
        <v>9.93</v>
      </c>
      <c r="L298" s="16"/>
      <c r="M298" s="16">
        <v>29.8</v>
      </c>
      <c r="N298" s="16" t="s">
        <v>60</v>
      </c>
      <c r="O298" s="16" t="s">
        <v>90</v>
      </c>
      <c r="P298" s="16">
        <v>253.29</v>
      </c>
      <c r="Q298" s="16">
        <v>223491.68</v>
      </c>
      <c r="R298" s="16">
        <v>223491.68</v>
      </c>
      <c r="S298" s="16">
        <v>1974</v>
      </c>
      <c r="T298" s="16" t="s">
        <v>22</v>
      </c>
      <c r="U298" s="16" t="s">
        <v>41</v>
      </c>
    </row>
    <row r="299" spans="1:21" ht="16.5" customHeight="1" x14ac:dyDescent="0.25">
      <c r="A299" s="17" t="s">
        <v>189</v>
      </c>
      <c r="B299" s="17">
        <v>1001351</v>
      </c>
      <c r="C299" s="17">
        <v>1191.96</v>
      </c>
      <c r="D299" s="17">
        <v>297.99</v>
      </c>
      <c r="E299" s="17">
        <v>12</v>
      </c>
      <c r="F299" s="17">
        <v>4</v>
      </c>
      <c r="G299" s="17">
        <v>3575.87</v>
      </c>
      <c r="H299" s="17">
        <v>238.39</v>
      </c>
      <c r="I299" s="17">
        <v>23.84</v>
      </c>
      <c r="J299" s="17">
        <v>595.98</v>
      </c>
      <c r="K299" s="17">
        <v>15.89</v>
      </c>
      <c r="L299" s="17"/>
      <c r="M299" s="17">
        <v>47.68</v>
      </c>
      <c r="N299" s="17" t="s">
        <v>67</v>
      </c>
      <c r="O299" s="17" t="s">
        <v>38</v>
      </c>
      <c r="P299" s="17">
        <v>834.37</v>
      </c>
      <c r="Q299" s="17">
        <v>2383911.23</v>
      </c>
      <c r="R299" s="17">
        <v>2383911.23</v>
      </c>
      <c r="S299" s="17">
        <v>1974</v>
      </c>
      <c r="T299" s="17" t="s">
        <v>22</v>
      </c>
      <c r="U299" s="17" t="s">
        <v>41</v>
      </c>
    </row>
    <row r="300" spans="1:21" ht="16.5" customHeight="1" x14ac:dyDescent="0.25">
      <c r="A300" s="8"/>
      <c r="B300" s="8"/>
      <c r="C300" s="8"/>
      <c r="D300" s="8"/>
      <c r="E300" s="8"/>
      <c r="F300" s="8"/>
      <c r="G300" s="8"/>
      <c r="H300" s="8"/>
      <c r="I300" s="8"/>
      <c r="J300" s="8"/>
      <c r="K300" s="8"/>
      <c r="L300" s="8"/>
      <c r="M300" s="8"/>
      <c r="N300" s="8"/>
      <c r="O300" s="8"/>
      <c r="P300" s="8"/>
      <c r="Q300" s="8"/>
      <c r="R300" s="8"/>
      <c r="S300" s="8"/>
      <c r="T300" s="8"/>
      <c r="U300" s="8"/>
    </row>
    <row r="301" spans="1:21" ht="16.5" customHeight="1" x14ac:dyDescent="0.25"/>
    <row r="302" spans="1:21" ht="16.5" customHeight="1" x14ac:dyDescent="0.25"/>
    <row r="303" spans="1:21" ht="16.5" customHeight="1" x14ac:dyDescent="0.25"/>
    <row r="304" spans="1:21" ht="16.5" customHeight="1" x14ac:dyDescent="0.25"/>
    <row r="305" customFormat="1" ht="16.5" customHeight="1" x14ac:dyDescent="0.25"/>
    <row r="306" customFormat="1" ht="16.5" customHeight="1" x14ac:dyDescent="0.25"/>
    <row r="307" customFormat="1" ht="16.5" customHeight="1" x14ac:dyDescent="0.25"/>
    <row r="308" customFormat="1" ht="16.5" customHeight="1" x14ac:dyDescent="0.25"/>
    <row r="309" customFormat="1" ht="16.5" customHeight="1" x14ac:dyDescent="0.25"/>
    <row r="310" customFormat="1" ht="16.5" customHeight="1" x14ac:dyDescent="0.25"/>
    <row r="311" customFormat="1" ht="16.5" customHeight="1" x14ac:dyDescent="0.25"/>
    <row r="312" customFormat="1" ht="16.5" customHeight="1" x14ac:dyDescent="0.25"/>
    <row r="313" customFormat="1" ht="16.5" customHeight="1" x14ac:dyDescent="0.25"/>
    <row r="314" customFormat="1" ht="16.5" customHeight="1" x14ac:dyDescent="0.25"/>
    <row r="315" customFormat="1" ht="16.5" customHeight="1" x14ac:dyDescent="0.25"/>
    <row r="316" customFormat="1" ht="16.5" customHeight="1" x14ac:dyDescent="0.25"/>
    <row r="317" customFormat="1" ht="16.5" customHeight="1" x14ac:dyDescent="0.25"/>
    <row r="318" customFormat="1" ht="16.5" customHeight="1" x14ac:dyDescent="0.25"/>
    <row r="319" customFormat="1" ht="16.5" customHeight="1" x14ac:dyDescent="0.25"/>
    <row r="320" customFormat="1" ht="16.5" customHeight="1" x14ac:dyDescent="0.25"/>
    <row r="321" customFormat="1" ht="16.5" customHeight="1" x14ac:dyDescent="0.25"/>
    <row r="322" customFormat="1" ht="16.5" customHeight="1" x14ac:dyDescent="0.25"/>
    <row r="323" customFormat="1" ht="16.5" customHeight="1" x14ac:dyDescent="0.25"/>
    <row r="324" customFormat="1" ht="16.5" customHeight="1" x14ac:dyDescent="0.25"/>
    <row r="325" customFormat="1" ht="16.5" customHeight="1" x14ac:dyDescent="0.25"/>
    <row r="326" customFormat="1" ht="16.5" customHeight="1" x14ac:dyDescent="0.25"/>
    <row r="327" customFormat="1" ht="16.5" customHeight="1" x14ac:dyDescent="0.25"/>
    <row r="328" customFormat="1" ht="16.5" customHeight="1" x14ac:dyDescent="0.25"/>
    <row r="329" customFormat="1" ht="16.5" customHeight="1" x14ac:dyDescent="0.25"/>
    <row r="330" customFormat="1" ht="16.5" customHeight="1" x14ac:dyDescent="0.25"/>
    <row r="331" customFormat="1" ht="16.5" customHeight="1" x14ac:dyDescent="0.25"/>
    <row r="332" customFormat="1" ht="16.5" customHeight="1" x14ac:dyDescent="0.25"/>
    <row r="333" customFormat="1" ht="16.5" customHeight="1" x14ac:dyDescent="0.25"/>
    <row r="334" customFormat="1" ht="16.5" customHeight="1" x14ac:dyDescent="0.25"/>
    <row r="335" customFormat="1" ht="16.5" customHeight="1" x14ac:dyDescent="0.25"/>
    <row r="336" customFormat="1" ht="16.5" customHeight="1" x14ac:dyDescent="0.25"/>
    <row r="337" customFormat="1" ht="16.5" customHeight="1" x14ac:dyDescent="0.25"/>
    <row r="338" customFormat="1" ht="16.5" customHeight="1" x14ac:dyDescent="0.25"/>
    <row r="339" customFormat="1" ht="16.5" customHeight="1" x14ac:dyDescent="0.25"/>
    <row r="340" customFormat="1" ht="16.5" customHeight="1" x14ac:dyDescent="0.25"/>
    <row r="341" customFormat="1" ht="16.5" customHeight="1" x14ac:dyDescent="0.25"/>
    <row r="342" customFormat="1" ht="15.75" customHeight="1" x14ac:dyDescent="0.25"/>
    <row r="343" customFormat="1" ht="15.75" customHeight="1" x14ac:dyDescent="0.25"/>
    <row r="344" customFormat="1" ht="15.75" customHeight="1" x14ac:dyDescent="0.25"/>
    <row r="345" customFormat="1" ht="15.75" customHeight="1" x14ac:dyDescent="0.25"/>
    <row r="346" customFormat="1" ht="15.75" customHeight="1" x14ac:dyDescent="0.25"/>
    <row r="347" customFormat="1" ht="15.75" customHeight="1" x14ac:dyDescent="0.25"/>
    <row r="348" customFormat="1" ht="15.75" customHeight="1" x14ac:dyDescent="0.25"/>
    <row r="349" customFormat="1" ht="15.75" customHeight="1" x14ac:dyDescent="0.25"/>
    <row r="350" customFormat="1" ht="15.75" customHeight="1" x14ac:dyDescent="0.25"/>
    <row r="351" customFormat="1" ht="15.75" customHeight="1" x14ac:dyDescent="0.25"/>
    <row r="352" customFormat="1" ht="15.75" customHeight="1" x14ac:dyDescent="0.25"/>
    <row r="353" customFormat="1" ht="15.75" customHeight="1" x14ac:dyDescent="0.25"/>
    <row r="354" customFormat="1" ht="15.75" customHeight="1" x14ac:dyDescent="0.25"/>
    <row r="355" customFormat="1" ht="15.75" customHeight="1" x14ac:dyDescent="0.25"/>
    <row r="356" customFormat="1" ht="15.75" customHeight="1" x14ac:dyDescent="0.25"/>
    <row r="357" customFormat="1" ht="15.75" customHeight="1" x14ac:dyDescent="0.25"/>
    <row r="358" customFormat="1" ht="15.75" customHeight="1" x14ac:dyDescent="0.25"/>
    <row r="359" customFormat="1" ht="15.75" customHeight="1" x14ac:dyDescent="0.25"/>
    <row r="360" customFormat="1" ht="15.75" customHeight="1" x14ac:dyDescent="0.25"/>
    <row r="361" customFormat="1" ht="15.75" customHeight="1" x14ac:dyDescent="0.25"/>
    <row r="362" customFormat="1" ht="15.75" customHeight="1" x14ac:dyDescent="0.25"/>
    <row r="363" customFormat="1" ht="15.75" customHeight="1" x14ac:dyDescent="0.25"/>
    <row r="364" customFormat="1" ht="15.75" customHeight="1" x14ac:dyDescent="0.25"/>
    <row r="365" customFormat="1" ht="15.75" customHeight="1" x14ac:dyDescent="0.25"/>
    <row r="366" customFormat="1" ht="15.75" customHeight="1" x14ac:dyDescent="0.25"/>
    <row r="367" customFormat="1" ht="15.75" customHeight="1" x14ac:dyDescent="0.25"/>
    <row r="368" customFormat="1" ht="15.75" customHeight="1" x14ac:dyDescent="0.25"/>
    <row r="369" customFormat="1" ht="15.75" customHeight="1" x14ac:dyDescent="0.25"/>
    <row r="370" customFormat="1" ht="15.75" customHeight="1" x14ac:dyDescent="0.25"/>
    <row r="371" customFormat="1" ht="15.75" customHeight="1" x14ac:dyDescent="0.25"/>
    <row r="372" customFormat="1" ht="15.75" customHeight="1" x14ac:dyDescent="0.25"/>
    <row r="373" customFormat="1" ht="15.75" customHeight="1" x14ac:dyDescent="0.25"/>
    <row r="374" customFormat="1" ht="15.75" customHeight="1" x14ac:dyDescent="0.25"/>
    <row r="375" customFormat="1" ht="15.75" customHeight="1" x14ac:dyDescent="0.25"/>
    <row r="376" customFormat="1" ht="15.75" customHeight="1" x14ac:dyDescent="0.25"/>
    <row r="377" customFormat="1" ht="15.75" customHeight="1" x14ac:dyDescent="0.25"/>
    <row r="378" customFormat="1" ht="15.75" customHeight="1" x14ac:dyDescent="0.25"/>
    <row r="379" customFormat="1" ht="15.75" customHeight="1" x14ac:dyDescent="0.25"/>
    <row r="380" customFormat="1" ht="15.75" customHeight="1" x14ac:dyDescent="0.25"/>
    <row r="381" customFormat="1" ht="15.75" customHeight="1" x14ac:dyDescent="0.25"/>
    <row r="382" customFormat="1" ht="15.75" customHeight="1" x14ac:dyDescent="0.25"/>
    <row r="383" customFormat="1" ht="15.75" customHeight="1" x14ac:dyDescent="0.25"/>
    <row r="384" customFormat="1" ht="15.75" customHeight="1" x14ac:dyDescent="0.25"/>
    <row r="385" customFormat="1" ht="15.75" customHeight="1" x14ac:dyDescent="0.25"/>
    <row r="386" customFormat="1" ht="15.75" customHeight="1" x14ac:dyDescent="0.25"/>
    <row r="387" customFormat="1" ht="15.75" customHeight="1" x14ac:dyDescent="0.25"/>
    <row r="388" customFormat="1" ht="15.75" customHeight="1" x14ac:dyDescent="0.25"/>
    <row r="389" customFormat="1" ht="15.75" customHeight="1" x14ac:dyDescent="0.25"/>
    <row r="390" customFormat="1" ht="15.75" customHeight="1" x14ac:dyDescent="0.25"/>
    <row r="391" customFormat="1" ht="15.75" customHeight="1" x14ac:dyDescent="0.25"/>
    <row r="392" customFormat="1" ht="15.75" customHeight="1" x14ac:dyDescent="0.25"/>
    <row r="393" customFormat="1" ht="15.75" customHeight="1" x14ac:dyDescent="0.25"/>
    <row r="394" customFormat="1" ht="15.75" customHeight="1" x14ac:dyDescent="0.25"/>
    <row r="395" customFormat="1" ht="15.75" customHeight="1" x14ac:dyDescent="0.25"/>
    <row r="396" customFormat="1" ht="15.75" customHeight="1" x14ac:dyDescent="0.25"/>
    <row r="397" customFormat="1" ht="15.75" customHeight="1" x14ac:dyDescent="0.25"/>
    <row r="398" customFormat="1" ht="15.75" customHeight="1" x14ac:dyDescent="0.25"/>
    <row r="399" customFormat="1" ht="15.75" customHeight="1" x14ac:dyDescent="0.25"/>
    <row r="400" customFormat="1" ht="15.75" customHeight="1" x14ac:dyDescent="0.25"/>
    <row r="401" customFormat="1" ht="15.75" customHeight="1" x14ac:dyDescent="0.25"/>
    <row r="402" customFormat="1" ht="15.75" customHeight="1" x14ac:dyDescent="0.25"/>
    <row r="403" customFormat="1" ht="15.75" customHeight="1" x14ac:dyDescent="0.25"/>
    <row r="404" customFormat="1" ht="15.75" customHeight="1" x14ac:dyDescent="0.25"/>
    <row r="405" customFormat="1" ht="15.75" customHeight="1" x14ac:dyDescent="0.25"/>
    <row r="406" customFormat="1" ht="15.75" customHeight="1" x14ac:dyDescent="0.25"/>
    <row r="407" customFormat="1" ht="15.75" customHeight="1" x14ac:dyDescent="0.25"/>
    <row r="408" customFormat="1" ht="15.75" customHeight="1" x14ac:dyDescent="0.25"/>
    <row r="409" customFormat="1" ht="15.75" customHeight="1" x14ac:dyDescent="0.25"/>
    <row r="410" customFormat="1" ht="15.75" customHeight="1" x14ac:dyDescent="0.25"/>
    <row r="411" customFormat="1" ht="15.75" customHeight="1" x14ac:dyDescent="0.25"/>
    <row r="412" customFormat="1" ht="15.75" customHeight="1" x14ac:dyDescent="0.25"/>
    <row r="413" customFormat="1" ht="15.75" customHeight="1" x14ac:dyDescent="0.25"/>
    <row r="414" customFormat="1" ht="15.75" customHeight="1" x14ac:dyDescent="0.25"/>
    <row r="415" customFormat="1" ht="15.75" customHeight="1" x14ac:dyDescent="0.25"/>
    <row r="416" customFormat="1" ht="15.75" customHeight="1" x14ac:dyDescent="0.25"/>
    <row r="417" customFormat="1" ht="15.75" customHeight="1" x14ac:dyDescent="0.25"/>
    <row r="418" customFormat="1" ht="15.75" customHeight="1" x14ac:dyDescent="0.25"/>
    <row r="419" customFormat="1" ht="15.75" customHeight="1" x14ac:dyDescent="0.25"/>
    <row r="420" customFormat="1" ht="15.75" customHeight="1" x14ac:dyDescent="0.25"/>
    <row r="421" customFormat="1" ht="15.75" customHeight="1" x14ac:dyDescent="0.25"/>
    <row r="422" customFormat="1" ht="15.75" customHeight="1" x14ac:dyDescent="0.25"/>
    <row r="423" customFormat="1" ht="15.75" customHeight="1" x14ac:dyDescent="0.25"/>
    <row r="424" customFormat="1" ht="15.75" customHeight="1" x14ac:dyDescent="0.25"/>
    <row r="425" customFormat="1" ht="15.75" customHeight="1" x14ac:dyDescent="0.25"/>
    <row r="426" customFormat="1" ht="15.75" customHeight="1" x14ac:dyDescent="0.25"/>
    <row r="427" customFormat="1" ht="15.75" customHeight="1" x14ac:dyDescent="0.25"/>
    <row r="428" customFormat="1" ht="15.75" customHeight="1" x14ac:dyDescent="0.25"/>
    <row r="429" customFormat="1" ht="15.75" customHeight="1" x14ac:dyDescent="0.25"/>
    <row r="430" customFormat="1" ht="15.75" customHeight="1" x14ac:dyDescent="0.25"/>
    <row r="431" customFormat="1" ht="15.75" customHeight="1" x14ac:dyDescent="0.25"/>
    <row r="432" customFormat="1" ht="15.75" customHeight="1" x14ac:dyDescent="0.25"/>
    <row r="433" customFormat="1" ht="15.75" customHeight="1" x14ac:dyDescent="0.25"/>
    <row r="434" customFormat="1" ht="15.75" customHeight="1" x14ac:dyDescent="0.25"/>
    <row r="435" customFormat="1" ht="15.75" customHeight="1" x14ac:dyDescent="0.25"/>
    <row r="436" customFormat="1" ht="15.75" customHeight="1" x14ac:dyDescent="0.25"/>
    <row r="437" customFormat="1" ht="15.75" customHeight="1" x14ac:dyDescent="0.25"/>
    <row r="438" customFormat="1" ht="15.75" customHeight="1" x14ac:dyDescent="0.25"/>
    <row r="439" customFormat="1" ht="15.75" customHeight="1" x14ac:dyDescent="0.25"/>
    <row r="440" customFormat="1" ht="15.75" customHeight="1" x14ac:dyDescent="0.25"/>
    <row r="441" customFormat="1" ht="15.75" customHeight="1" x14ac:dyDescent="0.25"/>
    <row r="442" customFormat="1" ht="15.75" customHeight="1" x14ac:dyDescent="0.25"/>
    <row r="443" customFormat="1" ht="15.75" customHeight="1" x14ac:dyDescent="0.25"/>
    <row r="444" customFormat="1" ht="15.75" customHeight="1" x14ac:dyDescent="0.25"/>
    <row r="445" customFormat="1" ht="15.75" customHeight="1" x14ac:dyDescent="0.25"/>
    <row r="446" customFormat="1" ht="15.75" customHeight="1" x14ac:dyDescent="0.25"/>
    <row r="447" customFormat="1" ht="15.75" customHeight="1" x14ac:dyDescent="0.25"/>
    <row r="448" customFormat="1" ht="15.75" customHeight="1" x14ac:dyDescent="0.25"/>
    <row r="449" customFormat="1" ht="15.75" customHeight="1" x14ac:dyDescent="0.25"/>
    <row r="450" customFormat="1" ht="15.75" customHeight="1" x14ac:dyDescent="0.25"/>
    <row r="451" customFormat="1" ht="15.75" customHeight="1" x14ac:dyDescent="0.25"/>
    <row r="452" customFormat="1" ht="15.75" customHeight="1" x14ac:dyDescent="0.25"/>
    <row r="453" customFormat="1" ht="15.75" customHeight="1" x14ac:dyDescent="0.25"/>
    <row r="454" customFormat="1" ht="15.75" customHeight="1" x14ac:dyDescent="0.25"/>
    <row r="455" customFormat="1" ht="15.75" customHeight="1" x14ac:dyDescent="0.25"/>
    <row r="456" customFormat="1" ht="15.75" customHeight="1" x14ac:dyDescent="0.25"/>
    <row r="457" customFormat="1" ht="15.75" customHeight="1" x14ac:dyDescent="0.25"/>
    <row r="458" customFormat="1" ht="15.75" customHeight="1" x14ac:dyDescent="0.25"/>
    <row r="459" customFormat="1" ht="15.75" customHeight="1" x14ac:dyDescent="0.25"/>
    <row r="460" customFormat="1" ht="15.75" customHeight="1" x14ac:dyDescent="0.25"/>
    <row r="461" customFormat="1" ht="15.75" customHeight="1" x14ac:dyDescent="0.25"/>
    <row r="462" customFormat="1" ht="15.75" customHeight="1" x14ac:dyDescent="0.25"/>
    <row r="463" customFormat="1" ht="15.75" customHeight="1" x14ac:dyDescent="0.25"/>
    <row r="464" customFormat="1" ht="15.75" customHeight="1" x14ac:dyDescent="0.25"/>
    <row r="465" customFormat="1" ht="15.75" customHeight="1" x14ac:dyDescent="0.25"/>
    <row r="466" customFormat="1" ht="15.75" customHeight="1" x14ac:dyDescent="0.25"/>
    <row r="467" customFormat="1" ht="15.75" customHeight="1" x14ac:dyDescent="0.25"/>
    <row r="468" customFormat="1" ht="15.75" customHeight="1" x14ac:dyDescent="0.25"/>
    <row r="469" customFormat="1" ht="15.75" customHeight="1" x14ac:dyDescent="0.25"/>
    <row r="470" customFormat="1" ht="15.75" customHeight="1" x14ac:dyDescent="0.25"/>
    <row r="471" customFormat="1" ht="15.75" customHeight="1" x14ac:dyDescent="0.25"/>
    <row r="472" customFormat="1" ht="15.75" customHeight="1" x14ac:dyDescent="0.25"/>
    <row r="473" customFormat="1" ht="15.75" customHeight="1" x14ac:dyDescent="0.25"/>
    <row r="474" customFormat="1" ht="15.75" customHeight="1" x14ac:dyDescent="0.25"/>
    <row r="475" customFormat="1" ht="15.75" customHeight="1" x14ac:dyDescent="0.25"/>
    <row r="476" customFormat="1" ht="15.75" customHeight="1" x14ac:dyDescent="0.25"/>
    <row r="477" customFormat="1" ht="15.75" customHeight="1" x14ac:dyDescent="0.25"/>
    <row r="478" customFormat="1" ht="15.75" customHeight="1" x14ac:dyDescent="0.25"/>
    <row r="479" customFormat="1" ht="15.75" customHeight="1" x14ac:dyDescent="0.25"/>
    <row r="480" customFormat="1" ht="15.75" customHeight="1" x14ac:dyDescent="0.25"/>
    <row r="481" customFormat="1" ht="15.75" customHeight="1" x14ac:dyDescent="0.25"/>
    <row r="482" customFormat="1" ht="15.75" customHeight="1" x14ac:dyDescent="0.25"/>
    <row r="483" customFormat="1" ht="15.75" customHeight="1" x14ac:dyDescent="0.25"/>
    <row r="484" customFormat="1" ht="15.75" customHeight="1" x14ac:dyDescent="0.25"/>
    <row r="485" customFormat="1" ht="15.75" customHeight="1" x14ac:dyDescent="0.25"/>
    <row r="486" customFormat="1" ht="15.75" customHeight="1" x14ac:dyDescent="0.25"/>
    <row r="487" customFormat="1" ht="15.75" customHeight="1" x14ac:dyDescent="0.25"/>
    <row r="488" customFormat="1" ht="15.75" customHeight="1" x14ac:dyDescent="0.25"/>
    <row r="489" customFormat="1" ht="15.75" customHeight="1" x14ac:dyDescent="0.25"/>
    <row r="490" customFormat="1" ht="15.75" customHeight="1" x14ac:dyDescent="0.25"/>
    <row r="491" customFormat="1" ht="15.75" customHeight="1" x14ac:dyDescent="0.25"/>
    <row r="492" customFormat="1" ht="15.75" customHeight="1" x14ac:dyDescent="0.25"/>
    <row r="493" customFormat="1" ht="15.75" customHeight="1" x14ac:dyDescent="0.25"/>
    <row r="494" customFormat="1" ht="15.75" customHeight="1" x14ac:dyDescent="0.25"/>
    <row r="495" customFormat="1" ht="15.75" customHeight="1" x14ac:dyDescent="0.25"/>
    <row r="496" customFormat="1" ht="15.75" customHeight="1" x14ac:dyDescent="0.25"/>
    <row r="497" customFormat="1" ht="15.75" customHeight="1" x14ac:dyDescent="0.25"/>
    <row r="498" customFormat="1" ht="15.75" customHeight="1" x14ac:dyDescent="0.25"/>
    <row r="499" customFormat="1" ht="15.75" customHeight="1" x14ac:dyDescent="0.25"/>
    <row r="500" customFormat="1" ht="15.75" customHeight="1" x14ac:dyDescent="0.25"/>
    <row r="501" customFormat="1" ht="15.75" customHeight="1" x14ac:dyDescent="0.25"/>
    <row r="502" customFormat="1" ht="15.75" customHeight="1" x14ac:dyDescent="0.25"/>
    <row r="503" customFormat="1" ht="15.75" customHeight="1" x14ac:dyDescent="0.25"/>
    <row r="504" customFormat="1" ht="15.75" customHeight="1" x14ac:dyDescent="0.25"/>
    <row r="505" customFormat="1" ht="15.75" customHeight="1" x14ac:dyDescent="0.25"/>
    <row r="506" customFormat="1" ht="15.75" customHeight="1" x14ac:dyDescent="0.25"/>
    <row r="507" customFormat="1" ht="15.75" customHeight="1" x14ac:dyDescent="0.25"/>
    <row r="508" customFormat="1" ht="15.75" customHeight="1" x14ac:dyDescent="0.25"/>
    <row r="509" customFormat="1" ht="15.75" customHeight="1" x14ac:dyDescent="0.25"/>
    <row r="510" customFormat="1" ht="15.75" customHeight="1" x14ac:dyDescent="0.25"/>
    <row r="511" customFormat="1" ht="15.75" customHeight="1" x14ac:dyDescent="0.25"/>
    <row r="512" customFormat="1" ht="15.75" customHeight="1" x14ac:dyDescent="0.25"/>
    <row r="513" customFormat="1" ht="15.75" customHeight="1" x14ac:dyDescent="0.25"/>
    <row r="514" customFormat="1" ht="15.75" customHeight="1" x14ac:dyDescent="0.25"/>
    <row r="515" customFormat="1" ht="15.75" customHeight="1" x14ac:dyDescent="0.25"/>
    <row r="516" customFormat="1" ht="15.75" customHeight="1" x14ac:dyDescent="0.25"/>
    <row r="517" customFormat="1" ht="15.75" customHeight="1" x14ac:dyDescent="0.25"/>
    <row r="518" customFormat="1" ht="15.75" customHeight="1" x14ac:dyDescent="0.25"/>
    <row r="519" customFormat="1" ht="15.75" customHeight="1" x14ac:dyDescent="0.25"/>
    <row r="520" customFormat="1" ht="15.75" customHeight="1" x14ac:dyDescent="0.25"/>
    <row r="521" customFormat="1" ht="15.75" customHeight="1" x14ac:dyDescent="0.25"/>
    <row r="522" customFormat="1" ht="15.75" customHeight="1" x14ac:dyDescent="0.25"/>
    <row r="523" customFormat="1" ht="15.75" customHeight="1" x14ac:dyDescent="0.25"/>
    <row r="524" customFormat="1" ht="15.75" customHeight="1" x14ac:dyDescent="0.25"/>
    <row r="525" customFormat="1" ht="15.75" customHeight="1" x14ac:dyDescent="0.25"/>
    <row r="526" customFormat="1" ht="15.75" customHeight="1" x14ac:dyDescent="0.25"/>
    <row r="527" customFormat="1" ht="15.75" customHeight="1" x14ac:dyDescent="0.25"/>
    <row r="528" customFormat="1" ht="15.75" customHeight="1" x14ac:dyDescent="0.25"/>
    <row r="529" customFormat="1" ht="15.75" customHeight="1" x14ac:dyDescent="0.25"/>
    <row r="530" customFormat="1" ht="15.75" customHeight="1" x14ac:dyDescent="0.25"/>
    <row r="531" customFormat="1" ht="15.75" customHeight="1" x14ac:dyDescent="0.25"/>
    <row r="532" customFormat="1" ht="15.75" customHeight="1" x14ac:dyDescent="0.25"/>
    <row r="533" customFormat="1" ht="15.75" customHeight="1" x14ac:dyDescent="0.25"/>
    <row r="534" customFormat="1" ht="15.75" customHeight="1" x14ac:dyDescent="0.25"/>
    <row r="535" customFormat="1" ht="15.75" customHeight="1" x14ac:dyDescent="0.25"/>
    <row r="536" customFormat="1" ht="15.75" customHeight="1" x14ac:dyDescent="0.25"/>
    <row r="537" customFormat="1" ht="15.75" customHeight="1" x14ac:dyDescent="0.25"/>
    <row r="538" customFormat="1" ht="15.75" customHeight="1" x14ac:dyDescent="0.25"/>
    <row r="539" customFormat="1" ht="15.75" customHeight="1" x14ac:dyDescent="0.25"/>
    <row r="540" customFormat="1" ht="15.75" customHeight="1" x14ac:dyDescent="0.25"/>
    <row r="541" customFormat="1" ht="15.75" customHeight="1" x14ac:dyDescent="0.25"/>
    <row r="542" customFormat="1" ht="15.75" customHeight="1" x14ac:dyDescent="0.25"/>
    <row r="543" customFormat="1" ht="15.75" customHeight="1" x14ac:dyDescent="0.25"/>
    <row r="544" customFormat="1" ht="15.75" customHeight="1" x14ac:dyDescent="0.25"/>
    <row r="545" customFormat="1" ht="15.75" customHeight="1" x14ac:dyDescent="0.25"/>
    <row r="546" customFormat="1" ht="15.75" customHeight="1" x14ac:dyDescent="0.25"/>
    <row r="547" customFormat="1" ht="15.75" customHeight="1" x14ac:dyDescent="0.25"/>
    <row r="548" customFormat="1" ht="15.75" customHeight="1" x14ac:dyDescent="0.25"/>
    <row r="549" customFormat="1" ht="15.75" customHeight="1" x14ac:dyDescent="0.25"/>
    <row r="550" customFormat="1" ht="15.75" customHeight="1" x14ac:dyDescent="0.25"/>
    <row r="551" customFormat="1" ht="15.75" customHeight="1" x14ac:dyDescent="0.25"/>
    <row r="552" customFormat="1" ht="15.75" customHeight="1" x14ac:dyDescent="0.25"/>
    <row r="553" customFormat="1" ht="15.75" customHeight="1" x14ac:dyDescent="0.25"/>
    <row r="554" customFormat="1" ht="15.75" customHeight="1" x14ac:dyDescent="0.25"/>
    <row r="555" customFormat="1" ht="15.75" customHeight="1" x14ac:dyDescent="0.25"/>
    <row r="556" customFormat="1" ht="15.75" customHeight="1" x14ac:dyDescent="0.25"/>
    <row r="557" customFormat="1" ht="15.75" customHeight="1" x14ac:dyDescent="0.25"/>
    <row r="558" customFormat="1" ht="15.75" customHeight="1" x14ac:dyDescent="0.25"/>
    <row r="559" customFormat="1" ht="15.75" customHeight="1" x14ac:dyDescent="0.25"/>
    <row r="560" customFormat="1" ht="15.75" customHeight="1" x14ac:dyDescent="0.25"/>
    <row r="561" customFormat="1" ht="15.75" customHeight="1" x14ac:dyDescent="0.25"/>
    <row r="562" customFormat="1" ht="15.75" customHeight="1" x14ac:dyDescent="0.25"/>
    <row r="563" customFormat="1" ht="15.75" customHeight="1" x14ac:dyDescent="0.25"/>
    <row r="564" customFormat="1" ht="15.75" customHeight="1" x14ac:dyDescent="0.25"/>
    <row r="565" customFormat="1" ht="15.75" customHeight="1" x14ac:dyDescent="0.25"/>
    <row r="566" customFormat="1" ht="15.75" customHeight="1" x14ac:dyDescent="0.25"/>
    <row r="567" customFormat="1" ht="15.75" customHeight="1" x14ac:dyDescent="0.25"/>
    <row r="568" customFormat="1" ht="15.75" customHeight="1" x14ac:dyDescent="0.25"/>
    <row r="569" customFormat="1" ht="15.75" customHeight="1" x14ac:dyDescent="0.25"/>
    <row r="570" customFormat="1" ht="15.75" customHeight="1" x14ac:dyDescent="0.25"/>
    <row r="571" customFormat="1" ht="15.75" customHeight="1" x14ac:dyDescent="0.25"/>
    <row r="572" customFormat="1" ht="15.75" customHeight="1" x14ac:dyDescent="0.25"/>
    <row r="573" customFormat="1" ht="15.75" customHeight="1" x14ac:dyDescent="0.25"/>
    <row r="574" customFormat="1" ht="15.75" customHeight="1" x14ac:dyDescent="0.25"/>
    <row r="575" customFormat="1" ht="15.75" customHeight="1" x14ac:dyDescent="0.25"/>
    <row r="576" customFormat="1" ht="15.75" customHeight="1" x14ac:dyDescent="0.25"/>
    <row r="577" customFormat="1" ht="15.75" customHeight="1" x14ac:dyDescent="0.25"/>
    <row r="578" customFormat="1" ht="15.75" customHeight="1" x14ac:dyDescent="0.25"/>
    <row r="579" customFormat="1" ht="15.75" customHeight="1" x14ac:dyDescent="0.25"/>
    <row r="580" customFormat="1" ht="15.75" customHeight="1" x14ac:dyDescent="0.25"/>
    <row r="581" customFormat="1" ht="15.75" customHeight="1" x14ac:dyDescent="0.25"/>
    <row r="582" customFormat="1" ht="15.75" customHeight="1" x14ac:dyDescent="0.25"/>
    <row r="583" customFormat="1" ht="15.75" customHeight="1" x14ac:dyDescent="0.25"/>
    <row r="584" customFormat="1" ht="15.75" customHeight="1" x14ac:dyDescent="0.25"/>
    <row r="585" customFormat="1" ht="15.75" customHeight="1" x14ac:dyDescent="0.25"/>
    <row r="586" customFormat="1" ht="15.75" customHeight="1" x14ac:dyDescent="0.25"/>
    <row r="587" customFormat="1" ht="15.75" customHeight="1" x14ac:dyDescent="0.25"/>
    <row r="588" customFormat="1" ht="15.75" customHeight="1" x14ac:dyDescent="0.25"/>
    <row r="589" customFormat="1" ht="15.75" customHeight="1" x14ac:dyDescent="0.25"/>
    <row r="590" customFormat="1" ht="15.75" customHeight="1" x14ac:dyDescent="0.25"/>
    <row r="591" customFormat="1" ht="15.75" customHeight="1" x14ac:dyDescent="0.25"/>
    <row r="592" customFormat="1" ht="15.75" customHeight="1" x14ac:dyDescent="0.25"/>
    <row r="593" customFormat="1" ht="15.75" customHeight="1" x14ac:dyDescent="0.25"/>
    <row r="594" customFormat="1" ht="15.75" customHeight="1" x14ac:dyDescent="0.25"/>
    <row r="595" customFormat="1" ht="15.75" customHeight="1" x14ac:dyDescent="0.25"/>
    <row r="596" customFormat="1" ht="15.75" customHeight="1" x14ac:dyDescent="0.25"/>
    <row r="597" customFormat="1" ht="15.75" customHeight="1" x14ac:dyDescent="0.25"/>
    <row r="598" customFormat="1" ht="15.75" customHeight="1" x14ac:dyDescent="0.25"/>
    <row r="599" customFormat="1" ht="15.75" customHeight="1" x14ac:dyDescent="0.25"/>
    <row r="600" customFormat="1" ht="15.75" customHeight="1" x14ac:dyDescent="0.25"/>
    <row r="601" customFormat="1" ht="15.75" customHeight="1" x14ac:dyDescent="0.25"/>
    <row r="602" customFormat="1" ht="15.75" customHeight="1" x14ac:dyDescent="0.25"/>
    <row r="603" customFormat="1" ht="15.75" customHeight="1" x14ac:dyDescent="0.25"/>
    <row r="604" customFormat="1" ht="15.75" customHeight="1" x14ac:dyDescent="0.25"/>
    <row r="605" customFormat="1" ht="15.75" customHeight="1" x14ac:dyDescent="0.25"/>
    <row r="606" customFormat="1" ht="15.75" customHeight="1" x14ac:dyDescent="0.25"/>
    <row r="607" customFormat="1" ht="15.75" customHeight="1" x14ac:dyDescent="0.25"/>
    <row r="608" customFormat="1" ht="15.75" customHeight="1" x14ac:dyDescent="0.25"/>
    <row r="609" customFormat="1" ht="15.75" customHeight="1" x14ac:dyDescent="0.25"/>
    <row r="610" customFormat="1" ht="15.75" customHeight="1" x14ac:dyDescent="0.25"/>
    <row r="611" customFormat="1" ht="15.75" customHeight="1" x14ac:dyDescent="0.25"/>
    <row r="612" customFormat="1" ht="15.75" customHeight="1" x14ac:dyDescent="0.25"/>
    <row r="613" customFormat="1" ht="15.75" customHeight="1" x14ac:dyDescent="0.25"/>
    <row r="614" customFormat="1" ht="15.75" customHeight="1" x14ac:dyDescent="0.25"/>
    <row r="615" customFormat="1" ht="15.75" customHeight="1" x14ac:dyDescent="0.25"/>
    <row r="616" customFormat="1" ht="15.75" customHeight="1" x14ac:dyDescent="0.25"/>
    <row r="617" customFormat="1" ht="15.75" customHeight="1" x14ac:dyDescent="0.25"/>
    <row r="618" customFormat="1" ht="15.75" customHeight="1" x14ac:dyDescent="0.25"/>
    <row r="619" customFormat="1" ht="15.75" customHeight="1" x14ac:dyDescent="0.25"/>
    <row r="620" customFormat="1" ht="15.75" customHeight="1" x14ac:dyDescent="0.25"/>
    <row r="621" customFormat="1" ht="15.75" customHeight="1" x14ac:dyDescent="0.25"/>
    <row r="622" customFormat="1" ht="15.75" customHeight="1" x14ac:dyDescent="0.25"/>
    <row r="623" customFormat="1" ht="15.75" customHeight="1" x14ac:dyDescent="0.25"/>
    <row r="624" customFormat="1" ht="15.75" customHeight="1" x14ac:dyDescent="0.25"/>
    <row r="625" customFormat="1" ht="15.75" customHeight="1" x14ac:dyDescent="0.25"/>
    <row r="626" customFormat="1" ht="15.75" customHeight="1" x14ac:dyDescent="0.25"/>
    <row r="627" customFormat="1" ht="15.75" customHeight="1" x14ac:dyDescent="0.25"/>
    <row r="628" customFormat="1" ht="15.75" customHeight="1" x14ac:dyDescent="0.25"/>
    <row r="629" customFormat="1" ht="15.75" customHeight="1" x14ac:dyDescent="0.25"/>
    <row r="630" customFormat="1" ht="15.75" customHeight="1" x14ac:dyDescent="0.25"/>
    <row r="631" customFormat="1" ht="15.75" customHeight="1" x14ac:dyDescent="0.25"/>
    <row r="632" customFormat="1" ht="15.75" customHeight="1" x14ac:dyDescent="0.25"/>
    <row r="633" customFormat="1" ht="15.75" customHeight="1" x14ac:dyDescent="0.25"/>
    <row r="634" customFormat="1" ht="15.75" customHeight="1" x14ac:dyDescent="0.25"/>
    <row r="635" customFormat="1" ht="15.75" customHeight="1" x14ac:dyDescent="0.25"/>
    <row r="636" customFormat="1" ht="15.75" customHeight="1" x14ac:dyDescent="0.25"/>
    <row r="637" customFormat="1" ht="15.75" customHeight="1" x14ac:dyDescent="0.25"/>
    <row r="638" customFormat="1" ht="15.75" customHeight="1" x14ac:dyDescent="0.25"/>
    <row r="639" customFormat="1" ht="15.75" customHeight="1" x14ac:dyDescent="0.25"/>
    <row r="640" customFormat="1" ht="15.75" customHeight="1" x14ac:dyDescent="0.25"/>
    <row r="641" customFormat="1" ht="15.75" customHeight="1" x14ac:dyDescent="0.25"/>
    <row r="642" customFormat="1" ht="15.75" customHeight="1" x14ac:dyDescent="0.25"/>
    <row r="643" customFormat="1" ht="15.75" customHeight="1" x14ac:dyDescent="0.25"/>
    <row r="644" customFormat="1" ht="15.75" customHeight="1" x14ac:dyDescent="0.25"/>
    <row r="645" customFormat="1" ht="15.75" customHeight="1" x14ac:dyDescent="0.25"/>
    <row r="646" customFormat="1" ht="15.75" customHeight="1" x14ac:dyDescent="0.25"/>
    <row r="647" customFormat="1" ht="15.75" customHeight="1" x14ac:dyDescent="0.25"/>
    <row r="648" customFormat="1" ht="15.75" customHeight="1" x14ac:dyDescent="0.25"/>
    <row r="649" customFormat="1" ht="15.75" customHeight="1" x14ac:dyDescent="0.25"/>
    <row r="650" customFormat="1" ht="15.75" customHeight="1" x14ac:dyDescent="0.25"/>
    <row r="651" customFormat="1" ht="15.75" customHeight="1" x14ac:dyDescent="0.25"/>
    <row r="652" customFormat="1" ht="15.75" customHeight="1" x14ac:dyDescent="0.25"/>
    <row r="653" customFormat="1" ht="15.75" customHeight="1" x14ac:dyDescent="0.25"/>
    <row r="654" customFormat="1" ht="15.75" customHeight="1" x14ac:dyDescent="0.25"/>
    <row r="655" customFormat="1" ht="15.75" customHeight="1" x14ac:dyDescent="0.25"/>
    <row r="656" customFormat="1" ht="15.75" customHeight="1" x14ac:dyDescent="0.25"/>
    <row r="657" customFormat="1" ht="15.75" customHeight="1" x14ac:dyDescent="0.25"/>
    <row r="658" customFormat="1" ht="15.75" customHeight="1" x14ac:dyDescent="0.25"/>
    <row r="659" customFormat="1" ht="15.75" customHeight="1" x14ac:dyDescent="0.25"/>
    <row r="660" customFormat="1" ht="15.75" customHeight="1" x14ac:dyDescent="0.25"/>
    <row r="661" customFormat="1" ht="15.75" customHeight="1" x14ac:dyDescent="0.25"/>
    <row r="662" customFormat="1" ht="15.75" customHeight="1" x14ac:dyDescent="0.25"/>
    <row r="663" customFormat="1" ht="15.75" customHeight="1" x14ac:dyDescent="0.25"/>
    <row r="664" customFormat="1" ht="15.75" customHeight="1" x14ac:dyDescent="0.25"/>
    <row r="665" customFormat="1" ht="15.75" customHeight="1" x14ac:dyDescent="0.25"/>
    <row r="666" customFormat="1" ht="15.75" customHeight="1" x14ac:dyDescent="0.25"/>
    <row r="667" customFormat="1" ht="15.75" customHeight="1" x14ac:dyDescent="0.25"/>
    <row r="668" customFormat="1" ht="15.75" customHeight="1" x14ac:dyDescent="0.25"/>
    <row r="669" customFormat="1" ht="15.75" customHeight="1" x14ac:dyDescent="0.25"/>
    <row r="670" customFormat="1" ht="15.75" customHeight="1" x14ac:dyDescent="0.25"/>
    <row r="671" customFormat="1" ht="15.75" customHeight="1" x14ac:dyDescent="0.25"/>
    <row r="672" customFormat="1" ht="15.75" customHeight="1" x14ac:dyDescent="0.25"/>
    <row r="673" customFormat="1" ht="15.75" customHeight="1" x14ac:dyDescent="0.25"/>
    <row r="674" customFormat="1" ht="15.75" customHeight="1" x14ac:dyDescent="0.25"/>
    <row r="675" customFormat="1" ht="15.75" customHeight="1" x14ac:dyDescent="0.25"/>
    <row r="676" customFormat="1" ht="15.75" customHeight="1" x14ac:dyDescent="0.25"/>
    <row r="677" customFormat="1" ht="15.75" customHeight="1" x14ac:dyDescent="0.25"/>
    <row r="678" customFormat="1" ht="15.75" customHeight="1" x14ac:dyDescent="0.25"/>
    <row r="679" customFormat="1" ht="15.75" customHeight="1" x14ac:dyDescent="0.25"/>
    <row r="680" customFormat="1" ht="15.75" customHeight="1" x14ac:dyDescent="0.25"/>
    <row r="681" customFormat="1" ht="15.75" customHeight="1" x14ac:dyDescent="0.25"/>
    <row r="682" customFormat="1" ht="15.75" customHeight="1" x14ac:dyDescent="0.25"/>
    <row r="683" customFormat="1" ht="15.75" customHeight="1" x14ac:dyDescent="0.25"/>
    <row r="684" customFormat="1" ht="15.75" customHeight="1" x14ac:dyDescent="0.25"/>
    <row r="685" customFormat="1" ht="15.75" customHeight="1" x14ac:dyDescent="0.25"/>
    <row r="686" customFormat="1" ht="15.75" customHeight="1" x14ac:dyDescent="0.25"/>
    <row r="687" customFormat="1" ht="15.75" customHeight="1" x14ac:dyDescent="0.25"/>
    <row r="688" customFormat="1" ht="15.75" customHeight="1" x14ac:dyDescent="0.25"/>
    <row r="689" customFormat="1" ht="15.75" customHeight="1" x14ac:dyDescent="0.25"/>
    <row r="690" customFormat="1" ht="15.75" customHeight="1" x14ac:dyDescent="0.25"/>
    <row r="691" customFormat="1" ht="15.75" customHeight="1" x14ac:dyDescent="0.25"/>
    <row r="692" customFormat="1" ht="15.75" customHeight="1" x14ac:dyDescent="0.25"/>
    <row r="693" customFormat="1" ht="15.75" customHeight="1" x14ac:dyDescent="0.25"/>
    <row r="694" customFormat="1" ht="15.75" customHeight="1" x14ac:dyDescent="0.25"/>
    <row r="695" customFormat="1" ht="15.75" customHeight="1" x14ac:dyDescent="0.25"/>
    <row r="696" customFormat="1" ht="15.75" customHeight="1" x14ac:dyDescent="0.25"/>
    <row r="697" customFormat="1" ht="15.75" customHeight="1" x14ac:dyDescent="0.25"/>
    <row r="698" customFormat="1" ht="15.75" customHeight="1" x14ac:dyDescent="0.25"/>
    <row r="699" customFormat="1" ht="15.75" customHeight="1" x14ac:dyDescent="0.25"/>
    <row r="700" customFormat="1" ht="15.75" customHeight="1" x14ac:dyDescent="0.25"/>
    <row r="701" customFormat="1" ht="15.75" customHeight="1" x14ac:dyDescent="0.25"/>
    <row r="702" customFormat="1" ht="15.75" customHeight="1" x14ac:dyDescent="0.25"/>
    <row r="703" customFormat="1" ht="15.75" customHeight="1" x14ac:dyDescent="0.25"/>
    <row r="704" customFormat="1" ht="15.75" customHeight="1" x14ac:dyDescent="0.25"/>
    <row r="705" customFormat="1" ht="15.75" customHeight="1" x14ac:dyDescent="0.25"/>
    <row r="706" customFormat="1" ht="15.75" customHeight="1" x14ac:dyDescent="0.25"/>
    <row r="707" customFormat="1" ht="15.75" customHeight="1" x14ac:dyDescent="0.25"/>
    <row r="708" customFormat="1" ht="15.75" customHeight="1" x14ac:dyDescent="0.25"/>
    <row r="709" customFormat="1" ht="15.75" customHeight="1" x14ac:dyDescent="0.25"/>
    <row r="710" customFormat="1" ht="15.75" customHeight="1" x14ac:dyDescent="0.25"/>
    <row r="711" customFormat="1" ht="15.75" customHeight="1" x14ac:dyDescent="0.25"/>
    <row r="712" customFormat="1" ht="15.75" customHeight="1" x14ac:dyDescent="0.25"/>
    <row r="713" customFormat="1" ht="15.75" customHeight="1" x14ac:dyDescent="0.25"/>
    <row r="714" customFormat="1" ht="15.75" customHeight="1" x14ac:dyDescent="0.25"/>
    <row r="715" customFormat="1" ht="15.75" customHeight="1" x14ac:dyDescent="0.25"/>
    <row r="716" customFormat="1" ht="15.75" customHeight="1" x14ac:dyDescent="0.25"/>
    <row r="717" customFormat="1" ht="15.75" customHeight="1" x14ac:dyDescent="0.25"/>
    <row r="718" customFormat="1" ht="15.75" customHeight="1" x14ac:dyDescent="0.25"/>
    <row r="719" customFormat="1" ht="15.75" customHeight="1" x14ac:dyDescent="0.25"/>
    <row r="720" customFormat="1" ht="15.75" customHeight="1" x14ac:dyDescent="0.25"/>
    <row r="721" customFormat="1" ht="15.75" customHeight="1" x14ac:dyDescent="0.25"/>
    <row r="722" customFormat="1" ht="15.75" customHeight="1" x14ac:dyDescent="0.25"/>
    <row r="723" customFormat="1" ht="15.75" customHeight="1" x14ac:dyDescent="0.25"/>
    <row r="724" customFormat="1" ht="15.75" customHeight="1" x14ac:dyDescent="0.25"/>
    <row r="725" customFormat="1" ht="15.75" customHeight="1" x14ac:dyDescent="0.25"/>
    <row r="726" customFormat="1" ht="15.75" customHeight="1" x14ac:dyDescent="0.25"/>
    <row r="727" customFormat="1" ht="15.75" customHeight="1" x14ac:dyDescent="0.25"/>
    <row r="728" customFormat="1" ht="15.75" customHeight="1" x14ac:dyDescent="0.25"/>
    <row r="729" customFormat="1" ht="15.75" customHeight="1" x14ac:dyDescent="0.25"/>
    <row r="730" customFormat="1" ht="15.75" customHeight="1" x14ac:dyDescent="0.25"/>
    <row r="731" customFormat="1" ht="15.75" customHeight="1" x14ac:dyDescent="0.25"/>
    <row r="732" customFormat="1" ht="15.75" customHeight="1" x14ac:dyDescent="0.25"/>
    <row r="733" customFormat="1" ht="15.75" customHeight="1" x14ac:dyDescent="0.25"/>
    <row r="734" customFormat="1" ht="15.75" customHeight="1" x14ac:dyDescent="0.25"/>
    <row r="735" customFormat="1" ht="15.75" customHeight="1" x14ac:dyDescent="0.25"/>
    <row r="736" customFormat="1" ht="15.75" customHeight="1" x14ac:dyDescent="0.25"/>
    <row r="737" customFormat="1" ht="15.75" customHeight="1" x14ac:dyDescent="0.25"/>
    <row r="738" customFormat="1" ht="15.75" customHeight="1" x14ac:dyDescent="0.25"/>
    <row r="739" customFormat="1" ht="15.75" customHeight="1" x14ac:dyDescent="0.25"/>
    <row r="740" customFormat="1" ht="15.75" customHeight="1" x14ac:dyDescent="0.25"/>
    <row r="741" customFormat="1" ht="15.75" customHeight="1" x14ac:dyDescent="0.25"/>
    <row r="742" customFormat="1" ht="15.75" customHeight="1" x14ac:dyDescent="0.25"/>
    <row r="743" customFormat="1" ht="15.75" customHeight="1" x14ac:dyDescent="0.25"/>
    <row r="744" customFormat="1" ht="15.75" customHeight="1" x14ac:dyDescent="0.25"/>
    <row r="745" customFormat="1" ht="15.75" customHeight="1" x14ac:dyDescent="0.25"/>
    <row r="746" customFormat="1" ht="15.75" customHeight="1" x14ac:dyDescent="0.25"/>
    <row r="747" customFormat="1" ht="15.75" customHeight="1" x14ac:dyDescent="0.25"/>
    <row r="748" customFormat="1" ht="15.75" customHeight="1" x14ac:dyDescent="0.25"/>
    <row r="749" customFormat="1" ht="15.75" customHeight="1" x14ac:dyDescent="0.25"/>
    <row r="750" customFormat="1" ht="15.75" customHeight="1" x14ac:dyDescent="0.25"/>
    <row r="751" customFormat="1" ht="15.75" customHeight="1" x14ac:dyDescent="0.25"/>
    <row r="752" customFormat="1" ht="15.75" customHeight="1" x14ac:dyDescent="0.25"/>
    <row r="753" customFormat="1" ht="15.75" customHeight="1" x14ac:dyDescent="0.25"/>
    <row r="754" customFormat="1" ht="15.75" customHeight="1" x14ac:dyDescent="0.25"/>
    <row r="755" customFormat="1" ht="15.75" customHeight="1" x14ac:dyDescent="0.25"/>
    <row r="756" customFormat="1" ht="15.75" customHeight="1" x14ac:dyDescent="0.25"/>
    <row r="757" customFormat="1" ht="15.75" customHeight="1" x14ac:dyDescent="0.25"/>
    <row r="758" customFormat="1" ht="15.75" customHeight="1" x14ac:dyDescent="0.25"/>
    <row r="759" customFormat="1" ht="15.75" customHeight="1" x14ac:dyDescent="0.25"/>
    <row r="760" customFormat="1" ht="15.75" customHeight="1" x14ac:dyDescent="0.25"/>
    <row r="761" customFormat="1" ht="15.75" customHeight="1" x14ac:dyDescent="0.25"/>
    <row r="762" customFormat="1" ht="15.75" customHeight="1" x14ac:dyDescent="0.25"/>
    <row r="763" customFormat="1" ht="15.75" customHeight="1" x14ac:dyDescent="0.25"/>
    <row r="764" customFormat="1" ht="15.75" customHeight="1" x14ac:dyDescent="0.25"/>
    <row r="765" customFormat="1" ht="15.75" customHeight="1" x14ac:dyDescent="0.25"/>
    <row r="766" customFormat="1" ht="15.75" customHeight="1" x14ac:dyDescent="0.25"/>
    <row r="767" customFormat="1" ht="15.75" customHeight="1" x14ac:dyDescent="0.25"/>
    <row r="768" customFormat="1" ht="15.75" customHeight="1" x14ac:dyDescent="0.25"/>
    <row r="769" customFormat="1" ht="15.75" customHeight="1" x14ac:dyDescent="0.25"/>
    <row r="770" customFormat="1" ht="15.75" customHeight="1" x14ac:dyDescent="0.25"/>
    <row r="771" customFormat="1" ht="15.75" customHeight="1" x14ac:dyDescent="0.25"/>
    <row r="772" customFormat="1" ht="15.75" customHeight="1" x14ac:dyDescent="0.25"/>
    <row r="773" customFormat="1" ht="15.75" customHeight="1" x14ac:dyDescent="0.25"/>
    <row r="774" customFormat="1" ht="15.75" customHeight="1" x14ac:dyDescent="0.25"/>
    <row r="775" customFormat="1" ht="15.75" customHeight="1" x14ac:dyDescent="0.25"/>
    <row r="776" customFormat="1" ht="15.75" customHeight="1" x14ac:dyDescent="0.25"/>
    <row r="777" customFormat="1" ht="15.75" customHeight="1" x14ac:dyDescent="0.25"/>
    <row r="778" customFormat="1" ht="15.75" customHeight="1" x14ac:dyDescent="0.25"/>
    <row r="779" customFormat="1" ht="15.75" customHeight="1" x14ac:dyDescent="0.25"/>
    <row r="780" customFormat="1" ht="15.75" customHeight="1" x14ac:dyDescent="0.25"/>
    <row r="781" customFormat="1" ht="15.75" customHeight="1" x14ac:dyDescent="0.25"/>
    <row r="782" customFormat="1" ht="15.75" customHeight="1" x14ac:dyDescent="0.25"/>
    <row r="783" customFormat="1" ht="15.75" customHeight="1" x14ac:dyDescent="0.25"/>
    <row r="784" customFormat="1" ht="15.75" customHeight="1" x14ac:dyDescent="0.25"/>
    <row r="785" customFormat="1" ht="15.75" customHeight="1" x14ac:dyDescent="0.25"/>
    <row r="786" customFormat="1" ht="15.75" customHeight="1" x14ac:dyDescent="0.25"/>
    <row r="787" customFormat="1" ht="15.75" customHeight="1" x14ac:dyDescent="0.25"/>
    <row r="788" customFormat="1" ht="15.75" customHeight="1" x14ac:dyDescent="0.25"/>
    <row r="789" customFormat="1" ht="15.75" customHeight="1" x14ac:dyDescent="0.25"/>
    <row r="790" customFormat="1" ht="15.75" customHeight="1" x14ac:dyDescent="0.25"/>
    <row r="791" customFormat="1" ht="15.75" customHeight="1" x14ac:dyDescent="0.25"/>
    <row r="792" customFormat="1" ht="15.75" customHeight="1" x14ac:dyDescent="0.25"/>
    <row r="793" customFormat="1" ht="15.75" customHeight="1" x14ac:dyDescent="0.25"/>
    <row r="794" customFormat="1" ht="15.75" customHeight="1" x14ac:dyDescent="0.25"/>
    <row r="795" customFormat="1" ht="15.75" customHeight="1" x14ac:dyDescent="0.25"/>
    <row r="796" customFormat="1" ht="15.75" customHeight="1" x14ac:dyDescent="0.25"/>
    <row r="797" customFormat="1" ht="15.75" customHeight="1" x14ac:dyDescent="0.25"/>
    <row r="798" customFormat="1" ht="15.75" customHeight="1" x14ac:dyDescent="0.25"/>
    <row r="799" customFormat="1" ht="15.75" customHeight="1" x14ac:dyDescent="0.25"/>
    <row r="800" customFormat="1" ht="15.75" customHeight="1" x14ac:dyDescent="0.25"/>
    <row r="801" customFormat="1" ht="15.75" customHeight="1" x14ac:dyDescent="0.25"/>
    <row r="802" customFormat="1" ht="15.75" customHeight="1" x14ac:dyDescent="0.25"/>
    <row r="803" customFormat="1" ht="15.75" customHeight="1" x14ac:dyDescent="0.25"/>
    <row r="804" customFormat="1" ht="15.75" customHeight="1" x14ac:dyDescent="0.25"/>
    <row r="805" customFormat="1" ht="15.75" customHeight="1" x14ac:dyDescent="0.25"/>
    <row r="806" customFormat="1" ht="15.75" customHeight="1" x14ac:dyDescent="0.25"/>
    <row r="807" customFormat="1" ht="15.75" customHeight="1" x14ac:dyDescent="0.25"/>
    <row r="808" customFormat="1" ht="15.75" customHeight="1" x14ac:dyDescent="0.25"/>
    <row r="809" customFormat="1" ht="15.75" customHeight="1" x14ac:dyDescent="0.25"/>
    <row r="810" customFormat="1" ht="15.75" customHeight="1" x14ac:dyDescent="0.25"/>
    <row r="811" customFormat="1" ht="15.75" customHeight="1" x14ac:dyDescent="0.25"/>
    <row r="812" customFormat="1" ht="15.75" customHeight="1" x14ac:dyDescent="0.25"/>
    <row r="813" customFormat="1" ht="15.75" customHeight="1" x14ac:dyDescent="0.25"/>
    <row r="814" customFormat="1" ht="15.75" customHeight="1" x14ac:dyDescent="0.25"/>
    <row r="815" customFormat="1" ht="15.75" customHeight="1" x14ac:dyDescent="0.25"/>
    <row r="816" customFormat="1" ht="15.75" customHeight="1" x14ac:dyDescent="0.25"/>
    <row r="817" customFormat="1" ht="15.75" customHeight="1" x14ac:dyDescent="0.25"/>
    <row r="818" customFormat="1" ht="15.75" customHeight="1" x14ac:dyDescent="0.25"/>
    <row r="819" customFormat="1" ht="15.75" customHeight="1" x14ac:dyDescent="0.25"/>
    <row r="820" customFormat="1" ht="15.75" customHeight="1" x14ac:dyDescent="0.25"/>
    <row r="821" customFormat="1" ht="15.75" customHeight="1" x14ac:dyDescent="0.25"/>
    <row r="822" customFormat="1" ht="15.75" customHeight="1" x14ac:dyDescent="0.25"/>
    <row r="823" customFormat="1" ht="15.75" customHeight="1" x14ac:dyDescent="0.25"/>
    <row r="824" customFormat="1" ht="15.75" customHeight="1" x14ac:dyDescent="0.25"/>
    <row r="825" customFormat="1" ht="15.75" customHeight="1" x14ac:dyDescent="0.25"/>
    <row r="826" customFormat="1" ht="15.75" customHeight="1" x14ac:dyDescent="0.25"/>
    <row r="827" customFormat="1" ht="15.75" customHeight="1" x14ac:dyDescent="0.25"/>
    <row r="828" customFormat="1" ht="15.75" customHeight="1" x14ac:dyDescent="0.25"/>
    <row r="829" customFormat="1" ht="15.75" customHeight="1" x14ac:dyDescent="0.25"/>
    <row r="830" customFormat="1" ht="15.75" customHeight="1" x14ac:dyDescent="0.25"/>
    <row r="831" customFormat="1" ht="15.75" customHeight="1" x14ac:dyDescent="0.25"/>
    <row r="832" customFormat="1" ht="15.75" customHeight="1" x14ac:dyDescent="0.25"/>
    <row r="833" customFormat="1" ht="15.75" customHeight="1" x14ac:dyDescent="0.25"/>
    <row r="834" customFormat="1" ht="15.75" customHeight="1" x14ac:dyDescent="0.25"/>
    <row r="835" customFormat="1" ht="15.75" customHeight="1" x14ac:dyDescent="0.25"/>
    <row r="836" customFormat="1" ht="15.75" customHeight="1" x14ac:dyDescent="0.25"/>
    <row r="837" customFormat="1" ht="15.75" customHeight="1" x14ac:dyDescent="0.25"/>
    <row r="838" customFormat="1" ht="15.75" customHeight="1" x14ac:dyDescent="0.25"/>
    <row r="839" customFormat="1" ht="15.75" customHeight="1" x14ac:dyDescent="0.25"/>
    <row r="840" customFormat="1" ht="15.75" customHeight="1" x14ac:dyDescent="0.25"/>
    <row r="841" customFormat="1" ht="15.75" customHeight="1" x14ac:dyDescent="0.25"/>
    <row r="842" customFormat="1" ht="15.75" customHeight="1" x14ac:dyDescent="0.25"/>
    <row r="843" customFormat="1" ht="15.75" customHeight="1" x14ac:dyDescent="0.25"/>
    <row r="844" customFormat="1" ht="15.75" customHeight="1" x14ac:dyDescent="0.25"/>
    <row r="845" customFormat="1" ht="15.75" customHeight="1" x14ac:dyDescent="0.25"/>
    <row r="846" customFormat="1" ht="15.75" customHeight="1" x14ac:dyDescent="0.25"/>
    <row r="847" customFormat="1" ht="15.75" customHeight="1" x14ac:dyDescent="0.25"/>
    <row r="848" customFormat="1" ht="15.75" customHeight="1" x14ac:dyDescent="0.25"/>
    <row r="849" customFormat="1" ht="15.75" customHeight="1" x14ac:dyDescent="0.25"/>
    <row r="850" customFormat="1" ht="15.75" customHeight="1" x14ac:dyDescent="0.25"/>
    <row r="851" customFormat="1" ht="15.75" customHeight="1" x14ac:dyDescent="0.25"/>
    <row r="852" customFormat="1" ht="15.75" customHeight="1" x14ac:dyDescent="0.25"/>
    <row r="853" customFormat="1" ht="15.75" customHeight="1" x14ac:dyDescent="0.25"/>
    <row r="854" customFormat="1" ht="15.75" customHeight="1" x14ac:dyDescent="0.25"/>
    <row r="855" customFormat="1" ht="15.75" customHeight="1" x14ac:dyDescent="0.25"/>
    <row r="856" customFormat="1" ht="15.75" customHeight="1" x14ac:dyDescent="0.25"/>
    <row r="857" customFormat="1" ht="15.75" customHeight="1" x14ac:dyDescent="0.25"/>
    <row r="858" customFormat="1" ht="15.75" customHeight="1" x14ac:dyDescent="0.25"/>
    <row r="859" customFormat="1" ht="15.75" customHeight="1" x14ac:dyDescent="0.25"/>
    <row r="860" customFormat="1" ht="15.75" customHeight="1" x14ac:dyDescent="0.25"/>
    <row r="861" customFormat="1" ht="15.75" customHeight="1" x14ac:dyDescent="0.25"/>
    <row r="862" customFormat="1" ht="15.75" customHeight="1" x14ac:dyDescent="0.25"/>
    <row r="863" customFormat="1" ht="15.75" customHeight="1" x14ac:dyDescent="0.25"/>
    <row r="864" customFormat="1" ht="15.75" customHeight="1" x14ac:dyDescent="0.25"/>
    <row r="865" customFormat="1" ht="15.75" customHeight="1" x14ac:dyDescent="0.25"/>
    <row r="866" customFormat="1" ht="15.75" customHeight="1" x14ac:dyDescent="0.25"/>
    <row r="867" customFormat="1" ht="15.75" customHeight="1" x14ac:dyDescent="0.25"/>
    <row r="868" customFormat="1" ht="15.75" customHeight="1" x14ac:dyDescent="0.25"/>
    <row r="869" customFormat="1" ht="15.75" customHeight="1" x14ac:dyDescent="0.25"/>
    <row r="870" customFormat="1" ht="15.75" customHeight="1" x14ac:dyDescent="0.25"/>
    <row r="871" customFormat="1" ht="15.75" customHeight="1" x14ac:dyDescent="0.25"/>
    <row r="872" customFormat="1" ht="15.75" customHeight="1" x14ac:dyDescent="0.25"/>
    <row r="873" customFormat="1" ht="15.75" customHeight="1" x14ac:dyDescent="0.25"/>
    <row r="874" customFormat="1" ht="15.75" customHeight="1" x14ac:dyDescent="0.25"/>
    <row r="875" customFormat="1" ht="15.75" customHeight="1" x14ac:dyDescent="0.25"/>
    <row r="876" customFormat="1" ht="15.75" customHeight="1" x14ac:dyDescent="0.25"/>
    <row r="877" customFormat="1" ht="15.75" customHeight="1" x14ac:dyDescent="0.25"/>
    <row r="878" customFormat="1" ht="15.75" customHeight="1" x14ac:dyDescent="0.25"/>
    <row r="879" customFormat="1" ht="15.75" customHeight="1" x14ac:dyDescent="0.25"/>
    <row r="880" customFormat="1" ht="15.75" customHeight="1" x14ac:dyDescent="0.25"/>
    <row r="881" customFormat="1" ht="15.75" customHeight="1" x14ac:dyDescent="0.25"/>
    <row r="882" customFormat="1" ht="15.75" customHeight="1" x14ac:dyDescent="0.25"/>
    <row r="883" customFormat="1" ht="15.75" customHeight="1" x14ac:dyDescent="0.25"/>
    <row r="884" customFormat="1" ht="15.75" customHeight="1" x14ac:dyDescent="0.25"/>
    <row r="885" customFormat="1" ht="15.75" customHeight="1" x14ac:dyDescent="0.25"/>
    <row r="886" customFormat="1" ht="15.75" customHeight="1" x14ac:dyDescent="0.25"/>
    <row r="887" customFormat="1" ht="15.75" customHeight="1" x14ac:dyDescent="0.25"/>
    <row r="888" customFormat="1" ht="15.75" customHeight="1" x14ac:dyDescent="0.25"/>
    <row r="889" customFormat="1" ht="15.75" customHeight="1" x14ac:dyDescent="0.25"/>
    <row r="890" customFormat="1" ht="15.75" customHeight="1" x14ac:dyDescent="0.25"/>
    <row r="891" customFormat="1" ht="15.75" customHeight="1" x14ac:dyDescent="0.25"/>
    <row r="892" customFormat="1" ht="15.75" customHeight="1" x14ac:dyDescent="0.25"/>
    <row r="893" customFormat="1" ht="15.75" customHeight="1" x14ac:dyDescent="0.25"/>
    <row r="894" customFormat="1" ht="15.75" customHeight="1" x14ac:dyDescent="0.25"/>
    <row r="895" customFormat="1" ht="15.75" customHeight="1" x14ac:dyDescent="0.25"/>
    <row r="896" customFormat="1" ht="15.75" customHeight="1" x14ac:dyDescent="0.25"/>
    <row r="897" customFormat="1" ht="15.75" customHeight="1" x14ac:dyDescent="0.25"/>
    <row r="898" customFormat="1" ht="15.75" customHeight="1" x14ac:dyDescent="0.25"/>
    <row r="899" customFormat="1" ht="15.75" customHeight="1" x14ac:dyDescent="0.25"/>
    <row r="900" customFormat="1" ht="15.75" customHeight="1" x14ac:dyDescent="0.25"/>
    <row r="901" customFormat="1" ht="15.75" customHeight="1" x14ac:dyDescent="0.25"/>
    <row r="902" customFormat="1" ht="15.75" customHeight="1" x14ac:dyDescent="0.25"/>
    <row r="903" customFormat="1" ht="15.75" customHeight="1" x14ac:dyDescent="0.25"/>
    <row r="904" customFormat="1" ht="15.75" customHeight="1" x14ac:dyDescent="0.25"/>
    <row r="905" customFormat="1" ht="15.75" customHeight="1" x14ac:dyDescent="0.25"/>
    <row r="906" customFormat="1" ht="15.75" customHeight="1" x14ac:dyDescent="0.25"/>
    <row r="907" customFormat="1" ht="15.75" customHeight="1" x14ac:dyDescent="0.25"/>
    <row r="908" customFormat="1" ht="15.75" customHeight="1" x14ac:dyDescent="0.25"/>
    <row r="909" customFormat="1" ht="15.75" customHeight="1" x14ac:dyDescent="0.25"/>
    <row r="910" customFormat="1" ht="15.75" customHeight="1" x14ac:dyDescent="0.25"/>
    <row r="911" customFormat="1" ht="15.75" customHeight="1" x14ac:dyDescent="0.25"/>
    <row r="912" customFormat="1" ht="15.75" customHeight="1" x14ac:dyDescent="0.25"/>
    <row r="913" customFormat="1" ht="15.75" customHeight="1" x14ac:dyDescent="0.25"/>
    <row r="914" customFormat="1" ht="15.75" customHeight="1" x14ac:dyDescent="0.25"/>
    <row r="915" customFormat="1" ht="15.75" customHeight="1" x14ac:dyDescent="0.25"/>
    <row r="916" customFormat="1" ht="15.75" customHeight="1" x14ac:dyDescent="0.25"/>
    <row r="917" customFormat="1" ht="15.75" customHeight="1" x14ac:dyDescent="0.25"/>
    <row r="918" customFormat="1" ht="15.75" customHeight="1" x14ac:dyDescent="0.25"/>
    <row r="919" customFormat="1" ht="15.75" customHeight="1" x14ac:dyDescent="0.25"/>
    <row r="920" customFormat="1" ht="15.75" customHeight="1" x14ac:dyDescent="0.25"/>
    <row r="921" customFormat="1" ht="15.75" customHeight="1" x14ac:dyDescent="0.25"/>
    <row r="922" customFormat="1" ht="15.75" customHeight="1" x14ac:dyDescent="0.25"/>
    <row r="923" customFormat="1" ht="15.75" customHeight="1" x14ac:dyDescent="0.25"/>
    <row r="924" customFormat="1" ht="15.75" customHeight="1" x14ac:dyDescent="0.25"/>
    <row r="925" customFormat="1" ht="15.75" customHeight="1" x14ac:dyDescent="0.25"/>
    <row r="926" customFormat="1" ht="15.75" customHeight="1" x14ac:dyDescent="0.25"/>
    <row r="927" customFormat="1" ht="15.75" customHeight="1" x14ac:dyDescent="0.25"/>
    <row r="928" customFormat="1" ht="15.75" customHeight="1" x14ac:dyDescent="0.25"/>
    <row r="929" customFormat="1" ht="15.75" customHeight="1" x14ac:dyDescent="0.25"/>
    <row r="930" customFormat="1" ht="15.75" customHeight="1" x14ac:dyDescent="0.25"/>
    <row r="931" customFormat="1" ht="15.75" customHeight="1" x14ac:dyDescent="0.25"/>
    <row r="932" customFormat="1" ht="15.75" customHeight="1" x14ac:dyDescent="0.25"/>
    <row r="933" customFormat="1" ht="15.75" customHeight="1" x14ac:dyDescent="0.25"/>
    <row r="934" customFormat="1" ht="15.75" customHeight="1" x14ac:dyDescent="0.25"/>
    <row r="935" customFormat="1" ht="15.75" customHeight="1" x14ac:dyDescent="0.25"/>
    <row r="936" customFormat="1" ht="15.75" customHeight="1" x14ac:dyDescent="0.25"/>
    <row r="937" customFormat="1" ht="15.75" customHeight="1" x14ac:dyDescent="0.25"/>
    <row r="938" customFormat="1" ht="15.75" customHeight="1" x14ac:dyDescent="0.25"/>
    <row r="939" customFormat="1" ht="15.75" customHeight="1" x14ac:dyDescent="0.25"/>
    <row r="940" customFormat="1" ht="15.75" customHeight="1" x14ac:dyDescent="0.25"/>
    <row r="941" customFormat="1" ht="15.75" customHeight="1" x14ac:dyDescent="0.25"/>
    <row r="942" customFormat="1" ht="15.75" customHeight="1" x14ac:dyDescent="0.25"/>
    <row r="943" customFormat="1" ht="15.75" customHeight="1" x14ac:dyDescent="0.25"/>
    <row r="944" customFormat="1" ht="15.75" customHeight="1" x14ac:dyDescent="0.25"/>
    <row r="945" customFormat="1" ht="15.75" customHeight="1" x14ac:dyDescent="0.25"/>
    <row r="946" customFormat="1" ht="15.75" customHeight="1" x14ac:dyDescent="0.25"/>
    <row r="947" customFormat="1" ht="15.75" customHeight="1" x14ac:dyDescent="0.25"/>
    <row r="948" customFormat="1" ht="15.75" customHeight="1" x14ac:dyDescent="0.25"/>
    <row r="949" customFormat="1" ht="15.75" customHeight="1" x14ac:dyDescent="0.25"/>
    <row r="950" customFormat="1" ht="15.75" customHeight="1" x14ac:dyDescent="0.25"/>
    <row r="951" customFormat="1" ht="15.75" customHeight="1" x14ac:dyDescent="0.25"/>
    <row r="952" customFormat="1" ht="15.75" customHeight="1" x14ac:dyDescent="0.25"/>
    <row r="953" customFormat="1" ht="15.75" customHeight="1" x14ac:dyDescent="0.25"/>
    <row r="954" customFormat="1" ht="15.75" customHeight="1" x14ac:dyDescent="0.25"/>
    <row r="955" customFormat="1" ht="15.75" customHeight="1" x14ac:dyDescent="0.25"/>
    <row r="956" customFormat="1" ht="15.75" customHeight="1" x14ac:dyDescent="0.25"/>
    <row r="957" customFormat="1" ht="15.75" customHeight="1" x14ac:dyDescent="0.25"/>
    <row r="958" customFormat="1" ht="15.75" customHeight="1" x14ac:dyDescent="0.25"/>
    <row r="959" customFormat="1" ht="15.75" customHeight="1" x14ac:dyDescent="0.25"/>
    <row r="960" customFormat="1" ht="15.75" customHeight="1" x14ac:dyDescent="0.25"/>
    <row r="961" customFormat="1" ht="15.75" customHeight="1" x14ac:dyDescent="0.25"/>
    <row r="962" customFormat="1" ht="15.75" customHeight="1" x14ac:dyDescent="0.25"/>
    <row r="963" customFormat="1" ht="15.75" customHeight="1" x14ac:dyDescent="0.25"/>
    <row r="964" customFormat="1" ht="15.75" customHeight="1" x14ac:dyDescent="0.25"/>
    <row r="965" customFormat="1" ht="15.75" customHeight="1" x14ac:dyDescent="0.25"/>
    <row r="966" customFormat="1" ht="15.75" customHeight="1" x14ac:dyDescent="0.25"/>
    <row r="967" customFormat="1" ht="15.75" customHeight="1" x14ac:dyDescent="0.25"/>
    <row r="968" customFormat="1" ht="15.75" customHeight="1" x14ac:dyDescent="0.25"/>
    <row r="969" customFormat="1" ht="15.75" customHeight="1" x14ac:dyDescent="0.25"/>
    <row r="970" customFormat="1" ht="15.75" customHeight="1" x14ac:dyDescent="0.25"/>
    <row r="971" customFormat="1" ht="15.75" customHeight="1" x14ac:dyDescent="0.25"/>
    <row r="972" customFormat="1" ht="15.75" customHeight="1" x14ac:dyDescent="0.25"/>
    <row r="973" customFormat="1" ht="15.75" customHeight="1" x14ac:dyDescent="0.25"/>
    <row r="974" customFormat="1" ht="15.75" customHeight="1" x14ac:dyDescent="0.25"/>
    <row r="975" customFormat="1" ht="15.75" customHeight="1" x14ac:dyDescent="0.25"/>
    <row r="976" customFormat="1" ht="15.75" customHeight="1" x14ac:dyDescent="0.25"/>
    <row r="977" customFormat="1" ht="15.75" customHeight="1" x14ac:dyDescent="0.25"/>
    <row r="978" customFormat="1" ht="15.75" customHeight="1" x14ac:dyDescent="0.25"/>
    <row r="979" customFormat="1" ht="15.75" customHeight="1" x14ac:dyDescent="0.25"/>
    <row r="980" customFormat="1" ht="15.75" customHeight="1" x14ac:dyDescent="0.25"/>
    <row r="981" customFormat="1" ht="15.75" customHeight="1" x14ac:dyDescent="0.25"/>
    <row r="982" customFormat="1" ht="15.75" customHeight="1" x14ac:dyDescent="0.25"/>
    <row r="983" customFormat="1" ht="15.75" customHeight="1" x14ac:dyDescent="0.25"/>
    <row r="984" customFormat="1" ht="15.75" customHeight="1" x14ac:dyDescent="0.25"/>
    <row r="985" customFormat="1" ht="15.75" customHeight="1" x14ac:dyDescent="0.25"/>
    <row r="986" customFormat="1" ht="15.75" customHeight="1" x14ac:dyDescent="0.25"/>
    <row r="987" customFormat="1" ht="15.75" customHeight="1" x14ac:dyDescent="0.25"/>
    <row r="988" customFormat="1" ht="15.75" customHeight="1" x14ac:dyDescent="0.25"/>
    <row r="989" customFormat="1" ht="15.75" customHeight="1" x14ac:dyDescent="0.25"/>
    <row r="990" customFormat="1" ht="15.75" customHeight="1" x14ac:dyDescent="0.25"/>
    <row r="991" customFormat="1" ht="15.75" customHeight="1" x14ac:dyDescent="0.25"/>
    <row r="992" customFormat="1" ht="15.75" customHeight="1" x14ac:dyDescent="0.25"/>
    <row r="993" customFormat="1" ht="15.75" customHeight="1" x14ac:dyDescent="0.25"/>
    <row r="994" customFormat="1" ht="15.75" customHeight="1" x14ac:dyDescent="0.25"/>
    <row r="995" customFormat="1" ht="15.75" customHeight="1" x14ac:dyDescent="0.25"/>
    <row r="996" customFormat="1" ht="15.75" customHeight="1" x14ac:dyDescent="0.25"/>
    <row r="997" customFormat="1" ht="15.75" customHeight="1" x14ac:dyDescent="0.25"/>
    <row r="998" customFormat="1" ht="15.75" customHeight="1" x14ac:dyDescent="0.25"/>
    <row r="999" customFormat="1" ht="15.75" customHeight="1" x14ac:dyDescent="0.25"/>
    <row r="1000" customFormat="1" ht="15.75" customHeight="1" x14ac:dyDescent="0.25"/>
  </sheetData>
  <mergeCells count="18">
    <mergeCell ref="A71:C71"/>
    <mergeCell ref="A85:C85"/>
    <mergeCell ref="A197:C197"/>
    <mergeCell ref="A211:S211"/>
    <mergeCell ref="A219:U219"/>
    <mergeCell ref="A99:C99"/>
    <mergeCell ref="A113:C113"/>
    <mergeCell ref="A127:C127"/>
    <mergeCell ref="A1:C1"/>
    <mergeCell ref="A15:C15"/>
    <mergeCell ref="A29:C29"/>
    <mergeCell ref="A43:C43"/>
    <mergeCell ref="A57:C57"/>
    <mergeCell ref="A141:C141"/>
    <mergeCell ref="A155:C155"/>
    <mergeCell ref="A169:C169"/>
    <mergeCell ref="A183:C183"/>
    <mergeCell ref="A241:U241"/>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A2" sqref="A2:XFD2"/>
    </sheetView>
  </sheetViews>
  <sheetFormatPr defaultColWidth="12.59765625" defaultRowHeight="15" customHeight="1" x14ac:dyDescent="0.55000000000000004"/>
  <cols>
    <col min="1" max="1" width="9" style="2" customWidth="1"/>
    <col min="2" max="2" width="32.59765625" style="2" customWidth="1"/>
    <col min="3" max="3" width="17.19921875" style="2" customWidth="1"/>
    <col min="4" max="4" width="25.69921875" style="2" customWidth="1"/>
    <col min="5" max="6" width="9" style="2" customWidth="1"/>
    <col min="7" max="26" width="8.59765625" style="2" customWidth="1"/>
    <col min="27" max="16384" width="12.59765625" style="2"/>
  </cols>
  <sheetData>
    <row r="1" spans="1:26" ht="17.25" customHeight="1" x14ac:dyDescent="0.55000000000000004">
      <c r="A1" s="1"/>
      <c r="B1" s="1"/>
      <c r="C1" s="1"/>
      <c r="D1" s="1"/>
      <c r="E1" s="1"/>
      <c r="F1" s="1"/>
      <c r="G1" s="1"/>
      <c r="H1" s="1"/>
      <c r="I1" s="1"/>
      <c r="J1" s="1"/>
      <c r="K1" s="1"/>
      <c r="L1" s="1"/>
      <c r="M1" s="1"/>
      <c r="N1" s="1"/>
      <c r="O1" s="1"/>
      <c r="P1" s="1"/>
      <c r="Q1" s="1"/>
      <c r="R1" s="1"/>
      <c r="S1" s="1"/>
      <c r="T1" s="1"/>
      <c r="U1" s="1"/>
      <c r="V1" s="1"/>
      <c r="W1" s="1"/>
      <c r="X1" s="1"/>
      <c r="Y1" s="1"/>
      <c r="Z1" s="1"/>
    </row>
    <row r="2" spans="1:26" s="179" customFormat="1" ht="34.950000000000003" customHeight="1" x14ac:dyDescent="0.9">
      <c r="A2" s="178"/>
      <c r="B2" s="24" t="s">
        <v>203</v>
      </c>
      <c r="C2" s="178"/>
      <c r="D2" s="178"/>
      <c r="E2" s="178"/>
      <c r="F2" s="178"/>
      <c r="G2" s="178"/>
      <c r="H2" s="178"/>
      <c r="I2" s="178"/>
      <c r="J2" s="178"/>
      <c r="K2" s="178"/>
      <c r="L2" s="178"/>
      <c r="M2" s="178"/>
      <c r="N2" s="178"/>
      <c r="O2" s="178"/>
      <c r="P2" s="178"/>
      <c r="Q2" s="178"/>
      <c r="R2" s="178"/>
      <c r="S2" s="178"/>
      <c r="T2" s="178"/>
      <c r="U2" s="178"/>
      <c r="V2" s="178"/>
      <c r="W2" s="178"/>
      <c r="X2" s="178"/>
      <c r="Y2" s="178"/>
      <c r="Z2" s="178"/>
    </row>
    <row r="3" spans="1:26" ht="17.25" customHeight="1" x14ac:dyDescent="0.55000000000000004">
      <c r="A3" s="1"/>
      <c r="B3" s="1"/>
      <c r="C3" s="1"/>
      <c r="D3" s="1"/>
      <c r="E3" s="1"/>
      <c r="F3" s="1"/>
      <c r="G3" s="1"/>
      <c r="H3" s="1"/>
      <c r="I3" s="1"/>
      <c r="J3" s="1"/>
      <c r="K3" s="1"/>
      <c r="L3" s="1"/>
      <c r="M3" s="1"/>
      <c r="N3" s="1"/>
      <c r="O3" s="1"/>
      <c r="P3" s="1"/>
      <c r="Q3" s="1"/>
      <c r="R3" s="1"/>
      <c r="S3" s="1"/>
      <c r="T3" s="1"/>
      <c r="U3" s="1"/>
      <c r="V3" s="1"/>
      <c r="W3" s="1"/>
      <c r="X3" s="1"/>
      <c r="Y3" s="1"/>
      <c r="Z3" s="1"/>
    </row>
    <row r="4" spans="1:26" ht="17.25" customHeight="1" x14ac:dyDescent="0.55000000000000004">
      <c r="A4" s="1"/>
      <c r="B4" s="1" t="s">
        <v>132</v>
      </c>
      <c r="C4" s="1"/>
      <c r="D4" s="1"/>
      <c r="E4" s="1"/>
      <c r="F4" s="1"/>
      <c r="G4" s="1"/>
      <c r="H4" s="1"/>
      <c r="I4" s="1"/>
      <c r="J4" s="1"/>
      <c r="K4" s="1"/>
      <c r="L4" s="1"/>
      <c r="M4" s="1"/>
      <c r="N4" s="1"/>
      <c r="O4" s="1"/>
      <c r="P4" s="1"/>
      <c r="Q4" s="1"/>
      <c r="R4" s="1"/>
      <c r="S4" s="1"/>
      <c r="T4" s="1"/>
      <c r="U4" s="1"/>
      <c r="V4" s="1"/>
      <c r="W4" s="1"/>
      <c r="X4" s="1"/>
      <c r="Y4" s="1"/>
      <c r="Z4" s="1"/>
    </row>
    <row r="5" spans="1:26" ht="17.25" customHeight="1" x14ac:dyDescent="0.55000000000000004">
      <c r="A5" s="1"/>
      <c r="B5" s="1"/>
      <c r="C5" s="1"/>
      <c r="D5" s="1"/>
      <c r="E5" s="1"/>
      <c r="F5" s="1"/>
      <c r="G5" s="1"/>
      <c r="H5" s="1"/>
      <c r="I5" s="1"/>
      <c r="J5" s="1"/>
      <c r="K5" s="1"/>
      <c r="L5" s="1"/>
      <c r="M5" s="1"/>
      <c r="N5" s="1"/>
      <c r="O5" s="1"/>
      <c r="P5" s="1"/>
      <c r="Q5" s="1"/>
      <c r="R5" s="1"/>
      <c r="S5" s="1"/>
      <c r="T5" s="1"/>
      <c r="U5" s="1"/>
      <c r="V5" s="1"/>
      <c r="W5" s="1"/>
      <c r="X5" s="1"/>
      <c r="Y5" s="1"/>
      <c r="Z5" s="1"/>
    </row>
    <row r="6" spans="1:26" ht="17.25" customHeight="1" x14ac:dyDescent="0.55000000000000004">
      <c r="A6" s="1"/>
      <c r="B6" s="1" t="s">
        <v>201</v>
      </c>
      <c r="C6" s="1"/>
      <c r="D6" s="1"/>
      <c r="E6" s="1"/>
      <c r="F6" s="1"/>
      <c r="G6" s="1"/>
      <c r="H6" s="1"/>
      <c r="I6" s="1"/>
      <c r="J6" s="1"/>
      <c r="K6" s="1"/>
      <c r="L6" s="1"/>
      <c r="M6" s="1"/>
      <c r="N6" s="1"/>
      <c r="O6" s="1"/>
      <c r="P6" s="1"/>
      <c r="Q6" s="1"/>
      <c r="R6" s="1"/>
      <c r="S6" s="1"/>
      <c r="T6" s="1"/>
      <c r="U6" s="1"/>
      <c r="V6" s="1"/>
      <c r="W6" s="1"/>
      <c r="X6" s="1"/>
      <c r="Y6" s="1"/>
      <c r="Z6" s="1"/>
    </row>
    <row r="7" spans="1:26" ht="17.25" customHeight="1" x14ac:dyDescent="0.55000000000000004">
      <c r="A7" s="1"/>
      <c r="B7" s="1"/>
      <c r="C7" s="1"/>
      <c r="D7" s="1"/>
      <c r="E7" s="1"/>
      <c r="F7" s="1"/>
      <c r="G7" s="1"/>
      <c r="H7" s="1"/>
      <c r="I7" s="1"/>
      <c r="J7" s="1"/>
      <c r="K7" s="1"/>
      <c r="L7" s="1"/>
      <c r="M7" s="1"/>
      <c r="N7" s="1"/>
      <c r="O7" s="1"/>
      <c r="P7" s="1"/>
      <c r="Q7" s="1"/>
      <c r="R7" s="1"/>
      <c r="S7" s="1"/>
      <c r="T7" s="1"/>
      <c r="U7" s="1"/>
      <c r="V7" s="1"/>
      <c r="W7" s="1"/>
      <c r="X7" s="1"/>
      <c r="Y7" s="1"/>
      <c r="Z7" s="1"/>
    </row>
    <row r="8" spans="1:26" ht="17.25" customHeight="1" x14ac:dyDescent="0.55000000000000004">
      <c r="A8" s="1"/>
      <c r="B8" s="55" t="s">
        <v>113</v>
      </c>
      <c r="C8" s="55" t="s">
        <v>28</v>
      </c>
      <c r="D8" s="55" t="s">
        <v>30</v>
      </c>
      <c r="E8" s="1"/>
      <c r="F8" s="1"/>
      <c r="G8" s="1"/>
      <c r="H8" s="1"/>
      <c r="I8" s="1"/>
      <c r="J8" s="1"/>
      <c r="K8" s="1"/>
      <c r="L8" s="1"/>
      <c r="M8" s="1"/>
      <c r="N8" s="1"/>
      <c r="O8" s="1"/>
      <c r="P8" s="1"/>
      <c r="Q8" s="1"/>
      <c r="R8" s="1"/>
      <c r="S8" s="1"/>
      <c r="T8" s="1"/>
      <c r="U8" s="1"/>
      <c r="V8" s="1"/>
      <c r="W8" s="1"/>
      <c r="X8" s="1"/>
      <c r="Y8" s="1"/>
      <c r="Z8" s="1"/>
    </row>
    <row r="9" spans="1:26" ht="17.25" customHeight="1" x14ac:dyDescent="0.55000000000000004">
      <c r="A9" s="1"/>
      <c r="B9" s="171" t="s">
        <v>42</v>
      </c>
      <c r="C9" s="162">
        <f>'Modelur Live Data'!B206</f>
        <v>9765.81</v>
      </c>
      <c r="D9" s="162">
        <f ca="1">OFFSET(lu_Service_start,11,1)</f>
        <v>7605877.1299999999</v>
      </c>
      <c r="E9" s="1"/>
      <c r="F9" s="1"/>
      <c r="G9" s="1"/>
      <c r="H9" s="1"/>
      <c r="I9" s="1"/>
      <c r="J9" s="1"/>
      <c r="K9" s="1"/>
      <c r="L9" s="1"/>
      <c r="M9" s="1"/>
      <c r="N9" s="1"/>
      <c r="O9" s="1"/>
      <c r="P9" s="1"/>
      <c r="Q9" s="1"/>
      <c r="R9" s="1"/>
      <c r="S9" s="1"/>
      <c r="T9" s="1"/>
      <c r="U9" s="1"/>
      <c r="V9" s="1"/>
      <c r="W9" s="1"/>
      <c r="X9" s="1"/>
      <c r="Y9" s="1"/>
      <c r="Z9" s="1"/>
    </row>
    <row r="10" spans="1:26" ht="17.25" customHeight="1" x14ac:dyDescent="0.55000000000000004">
      <c r="A10" s="1"/>
      <c r="B10" s="104" t="s">
        <v>114</v>
      </c>
      <c r="C10" s="105">
        <v>-0.1</v>
      </c>
      <c r="D10" s="106">
        <f ca="1">D9*(1+C10)</f>
        <v>6845289.4170000004</v>
      </c>
      <c r="E10" s="1"/>
      <c r="F10" s="1"/>
      <c r="G10" s="1"/>
      <c r="H10" s="1"/>
      <c r="I10" s="1"/>
      <c r="J10" s="1"/>
      <c r="K10" s="1"/>
      <c r="L10" s="1"/>
      <c r="M10" s="1"/>
      <c r="N10" s="1"/>
      <c r="O10" s="1"/>
      <c r="P10" s="1"/>
      <c r="Q10" s="1"/>
      <c r="R10" s="1"/>
      <c r="S10" s="1"/>
      <c r="T10" s="1"/>
      <c r="U10" s="1"/>
      <c r="V10" s="1"/>
      <c r="W10" s="1"/>
      <c r="X10" s="1"/>
      <c r="Y10" s="1"/>
      <c r="Z10" s="1"/>
    </row>
    <row r="11" spans="1:26" ht="17.25" customHeight="1" x14ac:dyDescent="0.55000000000000004">
      <c r="A11" s="1"/>
      <c r="B11" s="104" t="s">
        <v>115</v>
      </c>
      <c r="C11" s="105">
        <v>0.14000000000000001</v>
      </c>
      <c r="D11" s="106">
        <f ca="1">D9+D9*(C11)</f>
        <v>8670699.928199999</v>
      </c>
      <c r="E11" s="1"/>
      <c r="F11" s="1"/>
      <c r="G11" s="1"/>
      <c r="H11" s="1"/>
      <c r="I11" s="1"/>
      <c r="J11" s="1"/>
      <c r="K11" s="1"/>
      <c r="L11" s="1"/>
      <c r="M11" s="1"/>
      <c r="N11" s="1"/>
      <c r="O11" s="1"/>
      <c r="P11" s="1"/>
      <c r="Q11" s="1"/>
      <c r="R11" s="1"/>
      <c r="S11" s="1"/>
      <c r="T11" s="1"/>
      <c r="U11" s="1"/>
      <c r="V11" s="1"/>
      <c r="W11" s="1"/>
      <c r="X11" s="1"/>
      <c r="Y11" s="1"/>
      <c r="Z11" s="1"/>
    </row>
    <row r="12" spans="1:26" ht="17.25" customHeight="1" x14ac:dyDescent="0.55000000000000004">
      <c r="A12" s="1"/>
      <c r="B12" s="5"/>
      <c r="C12" s="6"/>
      <c r="D12" s="6"/>
      <c r="E12" s="1"/>
      <c r="F12" s="1"/>
      <c r="G12" s="1"/>
      <c r="H12" s="1"/>
      <c r="I12" s="1"/>
      <c r="J12" s="1"/>
      <c r="K12" s="1"/>
      <c r="L12" s="1"/>
      <c r="M12" s="1"/>
      <c r="N12" s="1"/>
      <c r="O12" s="1"/>
      <c r="P12" s="1"/>
      <c r="Q12" s="1"/>
      <c r="R12" s="1"/>
      <c r="S12" s="1"/>
      <c r="T12" s="1"/>
      <c r="U12" s="1"/>
      <c r="V12" s="1"/>
      <c r="W12" s="1"/>
      <c r="X12" s="1"/>
      <c r="Y12" s="1"/>
      <c r="Z12" s="1"/>
    </row>
    <row r="13" spans="1:26" ht="17.25" customHeight="1" x14ac:dyDescent="0.55000000000000004">
      <c r="A13" s="1"/>
      <c r="B13" s="55" t="s">
        <v>113</v>
      </c>
      <c r="C13" s="55" t="s">
        <v>28</v>
      </c>
      <c r="D13" s="55" t="s">
        <v>30</v>
      </c>
      <c r="E13" s="1"/>
      <c r="F13" s="1"/>
      <c r="G13" s="1"/>
      <c r="H13" s="1"/>
      <c r="I13" s="1"/>
      <c r="J13" s="1"/>
      <c r="K13" s="1"/>
      <c r="L13" s="1"/>
      <c r="M13" s="1"/>
      <c r="N13" s="1"/>
      <c r="O13" s="1"/>
      <c r="P13" s="1"/>
      <c r="Q13" s="1"/>
      <c r="R13" s="1"/>
      <c r="S13" s="1"/>
      <c r="T13" s="1"/>
      <c r="U13" s="1"/>
      <c r="V13" s="1"/>
      <c r="W13" s="1"/>
      <c r="X13" s="1"/>
      <c r="Y13" s="1"/>
      <c r="Z13" s="1"/>
    </row>
    <row r="14" spans="1:26" ht="17.25" customHeight="1" x14ac:dyDescent="0.55000000000000004">
      <c r="A14" s="1"/>
      <c r="B14" s="172" t="s">
        <v>64</v>
      </c>
      <c r="C14" s="163">
        <f>'Modelur Live Data'!B24</f>
        <v>24673.03</v>
      </c>
      <c r="D14" s="163">
        <f ca="1">OFFSET(lu_Education_start,11,1)</f>
        <v>2758696.42</v>
      </c>
      <c r="E14" s="1"/>
      <c r="F14" s="1"/>
      <c r="G14" s="1"/>
      <c r="H14" s="1"/>
      <c r="I14" s="1"/>
      <c r="J14" s="1"/>
      <c r="K14" s="1"/>
      <c r="L14" s="1"/>
      <c r="M14" s="1"/>
      <c r="N14" s="1"/>
      <c r="O14" s="1"/>
      <c r="P14" s="1"/>
      <c r="Q14" s="1"/>
      <c r="R14" s="1"/>
      <c r="S14" s="1"/>
      <c r="T14" s="1"/>
      <c r="U14" s="1"/>
      <c r="V14" s="1"/>
      <c r="W14" s="1"/>
      <c r="X14" s="1"/>
      <c r="Y14" s="1"/>
      <c r="Z14" s="1"/>
    </row>
    <row r="15" spans="1:26" ht="17.25" customHeight="1" x14ac:dyDescent="0.55000000000000004">
      <c r="A15" s="1"/>
      <c r="B15" s="104" t="s">
        <v>114</v>
      </c>
      <c r="C15" s="105">
        <v>-0.1</v>
      </c>
      <c r="D15" s="106">
        <f ca="1">D14*(1+C15)</f>
        <v>2482826.7779999999</v>
      </c>
      <c r="E15" s="1"/>
      <c r="F15" s="1"/>
      <c r="G15" s="1"/>
      <c r="H15" s="1"/>
      <c r="I15" s="1"/>
      <c r="J15" s="1"/>
      <c r="K15" s="1"/>
      <c r="L15" s="1"/>
      <c r="M15" s="1"/>
      <c r="N15" s="1"/>
      <c r="O15" s="1"/>
      <c r="P15" s="1"/>
      <c r="Q15" s="1"/>
      <c r="R15" s="1"/>
      <c r="S15" s="1"/>
      <c r="T15" s="1"/>
      <c r="U15" s="1"/>
      <c r="V15" s="1"/>
      <c r="W15" s="1"/>
      <c r="X15" s="1"/>
      <c r="Y15" s="1"/>
      <c r="Z15" s="1"/>
    </row>
    <row r="16" spans="1:26" ht="17.25" customHeight="1" x14ac:dyDescent="0.55000000000000004">
      <c r="A16" s="1"/>
      <c r="B16" s="104" t="s">
        <v>115</v>
      </c>
      <c r="C16" s="105">
        <v>0.14000000000000001</v>
      </c>
      <c r="D16" s="106">
        <f ca="1">D14+D14*(C16)</f>
        <v>3144913.9188000001</v>
      </c>
      <c r="E16" s="1"/>
      <c r="F16" s="1"/>
      <c r="G16" s="1"/>
      <c r="H16" s="1"/>
      <c r="I16" s="1"/>
      <c r="J16" s="1"/>
      <c r="K16" s="1"/>
      <c r="L16" s="1"/>
      <c r="M16" s="1"/>
      <c r="N16" s="1"/>
      <c r="O16" s="1"/>
      <c r="P16" s="1"/>
      <c r="Q16" s="1"/>
      <c r="R16" s="1"/>
      <c r="S16" s="1"/>
      <c r="T16" s="1"/>
      <c r="U16" s="1"/>
      <c r="V16" s="1"/>
      <c r="W16" s="1"/>
      <c r="X16" s="1"/>
      <c r="Y16" s="1"/>
      <c r="Z16" s="1"/>
    </row>
    <row r="17" spans="1:26" ht="17.25" customHeight="1" x14ac:dyDescent="0.55000000000000004">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7.25" customHeight="1" x14ac:dyDescent="0.55000000000000004">
      <c r="A18" s="1"/>
      <c r="B18" s="55" t="s">
        <v>113</v>
      </c>
      <c r="C18" s="55" t="s">
        <v>28</v>
      </c>
      <c r="D18" s="55" t="s">
        <v>30</v>
      </c>
      <c r="E18" s="1"/>
      <c r="F18" s="1"/>
      <c r="G18" s="1"/>
      <c r="H18" s="1"/>
      <c r="I18" s="1"/>
      <c r="J18" s="1"/>
      <c r="K18" s="1"/>
      <c r="L18" s="1"/>
      <c r="M18" s="1"/>
      <c r="N18" s="1"/>
      <c r="O18" s="1"/>
      <c r="P18" s="1"/>
      <c r="Q18" s="1"/>
      <c r="R18" s="1"/>
      <c r="S18" s="1"/>
      <c r="T18" s="1"/>
      <c r="U18" s="1"/>
      <c r="V18" s="1"/>
      <c r="W18" s="1"/>
      <c r="X18" s="1"/>
      <c r="Y18" s="1"/>
      <c r="Z18" s="1"/>
    </row>
    <row r="19" spans="1:26" ht="17.25" customHeight="1" x14ac:dyDescent="0.55000000000000004">
      <c r="A19" s="1"/>
      <c r="B19" s="173" t="s">
        <v>74</v>
      </c>
      <c r="C19" s="165">
        <f>'Modelur Live Data'!B38</f>
        <v>8433.93</v>
      </c>
      <c r="D19" s="165">
        <f ca="1">OFFSET(lu_Entertainment_start,11,1)</f>
        <v>10175374.710000001</v>
      </c>
      <c r="E19" s="1"/>
      <c r="F19" s="1"/>
      <c r="G19" s="1"/>
      <c r="H19" s="1"/>
      <c r="I19" s="1"/>
      <c r="J19" s="1"/>
      <c r="K19" s="1"/>
      <c r="L19" s="1"/>
      <c r="M19" s="1"/>
      <c r="N19" s="1"/>
      <c r="O19" s="1"/>
      <c r="P19" s="1"/>
      <c r="Q19" s="1"/>
      <c r="R19" s="1"/>
      <c r="S19" s="1"/>
      <c r="T19" s="1"/>
      <c r="U19" s="1"/>
      <c r="V19" s="1"/>
      <c r="W19" s="1"/>
      <c r="X19" s="1"/>
      <c r="Y19" s="1"/>
      <c r="Z19" s="1"/>
    </row>
    <row r="20" spans="1:26" ht="17.25" customHeight="1" x14ac:dyDescent="0.55000000000000004">
      <c r="A20" s="1"/>
      <c r="B20" s="104" t="s">
        <v>114</v>
      </c>
      <c r="C20" s="105">
        <v>-0.1</v>
      </c>
      <c r="D20" s="106">
        <f ca="1">D19*(1+C20)</f>
        <v>9157837.2390000019</v>
      </c>
      <c r="E20" s="1"/>
      <c r="F20" s="1"/>
      <c r="G20" s="1"/>
      <c r="H20" s="1"/>
      <c r="I20" s="1"/>
      <c r="J20" s="1"/>
      <c r="K20" s="1"/>
      <c r="L20" s="1"/>
      <c r="M20" s="1"/>
      <c r="N20" s="1"/>
      <c r="O20" s="1"/>
      <c r="P20" s="1"/>
      <c r="Q20" s="1"/>
      <c r="R20" s="1"/>
      <c r="S20" s="1"/>
      <c r="T20" s="1"/>
      <c r="U20" s="1"/>
      <c r="V20" s="1"/>
      <c r="W20" s="1"/>
      <c r="X20" s="1"/>
      <c r="Y20" s="1"/>
      <c r="Z20" s="1"/>
    </row>
    <row r="21" spans="1:26" ht="17.25" customHeight="1" x14ac:dyDescent="0.55000000000000004">
      <c r="A21" s="1"/>
      <c r="B21" s="104" t="s">
        <v>115</v>
      </c>
      <c r="C21" s="105">
        <v>0.14000000000000001</v>
      </c>
      <c r="D21" s="106">
        <f ca="1">D19+D19*(C21)</f>
        <v>11599927.169400001</v>
      </c>
      <c r="E21" s="1"/>
      <c r="F21" s="1"/>
      <c r="G21" s="1"/>
      <c r="H21" s="1"/>
      <c r="I21" s="1"/>
      <c r="J21" s="1"/>
      <c r="K21" s="1"/>
      <c r="L21" s="1"/>
      <c r="M21" s="1"/>
      <c r="N21" s="1"/>
      <c r="O21" s="1"/>
      <c r="P21" s="1"/>
      <c r="Q21" s="1"/>
      <c r="R21" s="1"/>
      <c r="S21" s="1"/>
      <c r="T21" s="1"/>
      <c r="U21" s="1"/>
      <c r="V21" s="1"/>
      <c r="W21" s="1"/>
      <c r="X21" s="1"/>
      <c r="Y21" s="1"/>
      <c r="Z21" s="1"/>
    </row>
    <row r="22" spans="1:26" ht="17.25" customHeight="1" x14ac:dyDescent="0.55000000000000004">
      <c r="A22" s="1"/>
      <c r="B22" s="5"/>
      <c r="C22" s="6"/>
      <c r="D22" s="6"/>
      <c r="E22" s="1"/>
      <c r="F22" s="1"/>
      <c r="G22" s="1"/>
      <c r="H22" s="1"/>
      <c r="I22" s="1"/>
      <c r="J22" s="1"/>
      <c r="K22" s="1"/>
      <c r="L22" s="1"/>
      <c r="M22" s="1"/>
      <c r="N22" s="1"/>
      <c r="O22" s="1"/>
      <c r="P22" s="1"/>
      <c r="Q22" s="1"/>
      <c r="R22" s="1"/>
      <c r="S22" s="1"/>
      <c r="T22" s="1"/>
      <c r="U22" s="1"/>
      <c r="V22" s="1"/>
      <c r="W22" s="1"/>
      <c r="X22" s="1"/>
      <c r="Y22" s="1"/>
      <c r="Z22" s="1"/>
    </row>
    <row r="23" spans="1:26" ht="17.25" customHeight="1" x14ac:dyDescent="0.55000000000000004">
      <c r="A23" s="1"/>
      <c r="B23" s="55" t="s">
        <v>113</v>
      </c>
      <c r="C23" s="55" t="s">
        <v>28</v>
      </c>
      <c r="D23" s="55" t="s">
        <v>30</v>
      </c>
      <c r="E23" s="1"/>
      <c r="F23" s="1"/>
      <c r="G23" s="1"/>
      <c r="H23" s="1"/>
      <c r="I23" s="1"/>
      <c r="J23" s="1"/>
      <c r="K23" s="1"/>
      <c r="L23" s="1"/>
      <c r="M23" s="1"/>
      <c r="N23" s="1"/>
      <c r="O23" s="1"/>
      <c r="P23" s="1"/>
      <c r="Q23" s="1"/>
      <c r="R23" s="1"/>
      <c r="S23" s="1"/>
      <c r="T23" s="1"/>
      <c r="U23" s="1"/>
      <c r="V23" s="1"/>
      <c r="W23" s="1"/>
      <c r="X23" s="1"/>
      <c r="Y23" s="1"/>
      <c r="Z23" s="1"/>
    </row>
    <row r="24" spans="1:26" ht="17.25" customHeight="1" x14ac:dyDescent="0.55000000000000004">
      <c r="A24" s="1"/>
      <c r="B24" s="160" t="s">
        <v>78</v>
      </c>
      <c r="C24" s="159">
        <f>'Modelur Live Data'!B136</f>
        <v>1285.57</v>
      </c>
      <c r="D24" s="159">
        <f ca="1">OFFSET(lu_Parking_start,11,1)</f>
        <v>1158795.05</v>
      </c>
      <c r="E24" s="1"/>
      <c r="F24" s="1"/>
      <c r="G24" s="1"/>
      <c r="H24" s="1"/>
      <c r="I24" s="1"/>
      <c r="J24" s="1"/>
      <c r="K24" s="1"/>
      <c r="L24" s="1"/>
      <c r="M24" s="1"/>
      <c r="N24" s="1"/>
      <c r="O24" s="1"/>
      <c r="P24" s="1"/>
      <c r="Q24" s="1"/>
      <c r="R24" s="1"/>
      <c r="S24" s="1"/>
      <c r="T24" s="1"/>
      <c r="U24" s="1"/>
      <c r="V24" s="1"/>
      <c r="W24" s="1"/>
      <c r="X24" s="1"/>
      <c r="Y24" s="1"/>
      <c r="Z24" s="1"/>
    </row>
    <row r="25" spans="1:26" ht="17.25" customHeight="1" x14ac:dyDescent="0.55000000000000004">
      <c r="A25" s="1"/>
      <c r="B25" s="104" t="s">
        <v>114</v>
      </c>
      <c r="C25" s="105">
        <v>-0.1</v>
      </c>
      <c r="D25" s="106">
        <f ca="1">D24*(1+C25)</f>
        <v>1042915.545</v>
      </c>
      <c r="E25" s="1"/>
      <c r="F25" s="1"/>
      <c r="G25" s="1"/>
      <c r="H25" s="1"/>
      <c r="I25" s="1"/>
      <c r="J25" s="1"/>
      <c r="K25" s="1"/>
      <c r="L25" s="1"/>
      <c r="M25" s="1"/>
      <c r="N25" s="1"/>
      <c r="O25" s="1"/>
      <c r="P25" s="1"/>
      <c r="Q25" s="1"/>
      <c r="R25" s="1"/>
      <c r="S25" s="1"/>
      <c r="T25" s="1"/>
      <c r="U25" s="1"/>
      <c r="V25" s="1"/>
      <c r="W25" s="1"/>
      <c r="X25" s="1"/>
      <c r="Y25" s="1"/>
      <c r="Z25" s="1"/>
    </row>
    <row r="26" spans="1:26" ht="17.25" customHeight="1" x14ac:dyDescent="0.55000000000000004">
      <c r="A26" s="1"/>
      <c r="B26" s="104" t="s">
        <v>115</v>
      </c>
      <c r="C26" s="105">
        <v>0.14000000000000001</v>
      </c>
      <c r="D26" s="106">
        <f ca="1">D24+D24*(C26)</f>
        <v>1321026.3570000001</v>
      </c>
      <c r="E26" s="1"/>
      <c r="F26" s="1"/>
      <c r="G26" s="1"/>
      <c r="H26" s="1"/>
      <c r="I26" s="1"/>
      <c r="J26" s="1"/>
      <c r="K26" s="1"/>
      <c r="L26" s="1"/>
      <c r="M26" s="1"/>
      <c r="N26" s="1"/>
      <c r="O26" s="1"/>
      <c r="P26" s="1"/>
      <c r="Q26" s="1"/>
      <c r="R26" s="1"/>
      <c r="S26" s="1"/>
      <c r="T26" s="1"/>
      <c r="U26" s="1"/>
      <c r="V26" s="1"/>
      <c r="W26" s="1"/>
      <c r="X26" s="1"/>
      <c r="Y26" s="1"/>
      <c r="Z26" s="1"/>
    </row>
    <row r="27" spans="1:26" ht="17.25" customHeight="1" x14ac:dyDescent="0.55000000000000004">
      <c r="A27" s="1"/>
      <c r="B27" s="5"/>
      <c r="C27" s="6"/>
      <c r="D27" s="6"/>
      <c r="E27" s="1"/>
      <c r="F27" s="1"/>
      <c r="G27" s="1"/>
      <c r="H27" s="1"/>
      <c r="I27" s="1"/>
      <c r="J27" s="1"/>
      <c r="K27" s="1"/>
      <c r="L27" s="1"/>
      <c r="M27" s="1"/>
      <c r="N27" s="1"/>
      <c r="O27" s="1"/>
      <c r="P27" s="1"/>
      <c r="Q27" s="1"/>
      <c r="R27" s="1"/>
      <c r="S27" s="1"/>
      <c r="T27" s="1"/>
      <c r="U27" s="1"/>
      <c r="V27" s="1"/>
      <c r="W27" s="1"/>
      <c r="X27" s="1"/>
      <c r="Y27" s="1"/>
      <c r="Z27" s="1"/>
    </row>
    <row r="28" spans="1:26" ht="17.25" customHeight="1" x14ac:dyDescent="0.55000000000000004">
      <c r="A28" s="1"/>
      <c r="B28" s="55" t="s">
        <v>113</v>
      </c>
      <c r="C28" s="55" t="s">
        <v>28</v>
      </c>
      <c r="D28" s="55" t="s">
        <v>30</v>
      </c>
      <c r="E28" s="1"/>
      <c r="F28" s="1"/>
      <c r="G28" s="1"/>
      <c r="H28" s="1"/>
      <c r="I28" s="1"/>
      <c r="J28" s="1"/>
      <c r="K28" s="1"/>
      <c r="L28" s="1"/>
      <c r="M28" s="1"/>
      <c r="N28" s="1"/>
      <c r="O28" s="1"/>
      <c r="P28" s="1"/>
      <c r="Q28" s="1"/>
      <c r="R28" s="1"/>
      <c r="S28" s="1"/>
      <c r="T28" s="1"/>
      <c r="U28" s="1"/>
      <c r="V28" s="1"/>
      <c r="W28" s="1"/>
      <c r="X28" s="1"/>
      <c r="Y28" s="1"/>
      <c r="Z28" s="1"/>
    </row>
    <row r="29" spans="1:26" ht="17.25" customHeight="1" x14ac:dyDescent="0.55000000000000004">
      <c r="A29" s="1"/>
      <c r="B29" s="174" t="s">
        <v>40</v>
      </c>
      <c r="C29" s="166">
        <f>'Modelur Live Data'!B66</f>
        <v>1324.34</v>
      </c>
      <c r="D29" s="166">
        <f ca="1">OFFSET(lu_Hospital_start,11,1)</f>
        <v>7970027.3399999999</v>
      </c>
      <c r="E29" s="1"/>
      <c r="F29" s="1"/>
      <c r="G29" s="1"/>
      <c r="H29" s="1"/>
      <c r="I29" s="1"/>
      <c r="J29" s="1"/>
      <c r="K29" s="1"/>
      <c r="L29" s="1"/>
      <c r="M29" s="1"/>
      <c r="N29" s="1"/>
      <c r="O29" s="1"/>
      <c r="P29" s="1"/>
      <c r="Q29" s="1"/>
      <c r="R29" s="1"/>
      <c r="S29" s="1"/>
      <c r="T29" s="1"/>
      <c r="U29" s="1"/>
      <c r="V29" s="1"/>
      <c r="W29" s="1"/>
      <c r="X29" s="1"/>
      <c r="Y29" s="1"/>
      <c r="Z29" s="1"/>
    </row>
    <row r="30" spans="1:26" ht="17.25" customHeight="1" x14ac:dyDescent="0.55000000000000004">
      <c r="A30" s="1"/>
      <c r="B30" s="104" t="s">
        <v>114</v>
      </c>
      <c r="C30" s="105">
        <v>-0.1</v>
      </c>
      <c r="D30" s="106">
        <f ca="1">D29*(1+C30)</f>
        <v>7173024.6059999997</v>
      </c>
      <c r="E30" s="1"/>
      <c r="F30" s="1"/>
      <c r="G30" s="1"/>
      <c r="H30" s="1"/>
      <c r="I30" s="1"/>
      <c r="J30" s="1"/>
      <c r="K30" s="1"/>
      <c r="L30" s="1"/>
      <c r="M30" s="1"/>
      <c r="N30" s="1"/>
      <c r="O30" s="1"/>
      <c r="P30" s="1"/>
      <c r="Q30" s="1"/>
      <c r="R30" s="1"/>
      <c r="S30" s="1"/>
      <c r="T30" s="1"/>
      <c r="U30" s="1"/>
      <c r="V30" s="1"/>
      <c r="W30" s="1"/>
      <c r="X30" s="1"/>
      <c r="Y30" s="1"/>
      <c r="Z30" s="1"/>
    </row>
    <row r="31" spans="1:26" ht="17.25" customHeight="1" x14ac:dyDescent="0.55000000000000004">
      <c r="A31" s="1"/>
      <c r="B31" s="104" t="s">
        <v>115</v>
      </c>
      <c r="C31" s="105">
        <v>0.14000000000000001</v>
      </c>
      <c r="D31" s="106">
        <f ca="1">D29+D29*(C31)</f>
        <v>9085831.1676000003</v>
      </c>
      <c r="E31" s="1"/>
      <c r="F31" s="1"/>
      <c r="G31" s="1"/>
      <c r="H31" s="1"/>
      <c r="I31" s="1"/>
      <c r="J31" s="1"/>
      <c r="K31" s="1"/>
      <c r="L31" s="1"/>
      <c r="M31" s="1"/>
      <c r="N31" s="1"/>
      <c r="O31" s="1"/>
      <c r="P31" s="1"/>
      <c r="Q31" s="1"/>
      <c r="R31" s="1"/>
      <c r="S31" s="1"/>
      <c r="T31" s="1"/>
      <c r="U31" s="1"/>
      <c r="V31" s="1"/>
      <c r="W31" s="1"/>
      <c r="X31" s="1"/>
      <c r="Y31" s="1"/>
      <c r="Z31" s="1"/>
    </row>
    <row r="32" spans="1:26" ht="17.25" customHeight="1" x14ac:dyDescent="0.55000000000000004">
      <c r="A32" s="1"/>
      <c r="B32" s="5"/>
      <c r="C32" s="6"/>
      <c r="D32" s="6"/>
      <c r="E32" s="1"/>
      <c r="F32" s="1"/>
      <c r="G32" s="1"/>
      <c r="H32" s="1"/>
      <c r="I32" s="1"/>
      <c r="J32" s="1"/>
      <c r="K32" s="1"/>
      <c r="L32" s="1"/>
      <c r="M32" s="1"/>
      <c r="N32" s="1"/>
      <c r="O32" s="1"/>
      <c r="P32" s="1"/>
      <c r="Q32" s="1"/>
      <c r="R32" s="1"/>
      <c r="S32" s="1"/>
      <c r="T32" s="1"/>
      <c r="U32" s="1"/>
      <c r="V32" s="1"/>
      <c r="W32" s="1"/>
      <c r="X32" s="1"/>
      <c r="Y32" s="1"/>
      <c r="Z32" s="1"/>
    </row>
    <row r="33" spans="1:26" ht="17.25" customHeight="1" x14ac:dyDescent="0.55000000000000004">
      <c r="A33" s="1"/>
      <c r="B33" s="55" t="s">
        <v>113</v>
      </c>
      <c r="C33" s="55" t="s">
        <v>28</v>
      </c>
      <c r="D33" s="55" t="s">
        <v>30</v>
      </c>
      <c r="E33" s="1"/>
      <c r="F33" s="1"/>
      <c r="G33" s="1"/>
      <c r="H33" s="1"/>
      <c r="I33" s="1"/>
      <c r="J33" s="1"/>
      <c r="K33" s="1"/>
      <c r="L33" s="1"/>
      <c r="M33" s="1"/>
      <c r="N33" s="1"/>
      <c r="O33" s="1"/>
      <c r="P33" s="1"/>
      <c r="Q33" s="1"/>
      <c r="R33" s="1"/>
      <c r="S33" s="1"/>
      <c r="T33" s="1"/>
      <c r="U33" s="1"/>
      <c r="V33" s="1"/>
      <c r="W33" s="1"/>
      <c r="X33" s="1"/>
      <c r="Y33" s="1"/>
      <c r="Z33" s="1"/>
    </row>
    <row r="34" spans="1:26" ht="17.25" customHeight="1" x14ac:dyDescent="0.55000000000000004">
      <c r="A34" s="1"/>
      <c r="B34" s="175" t="s">
        <v>34</v>
      </c>
      <c r="C34" s="167">
        <f>'Modelur Live Data'!B108</f>
        <v>6544.72</v>
      </c>
      <c r="D34" s="167">
        <f ca="1">OFFSET(lu_Museum_start,11,1)</f>
        <v>4869996.4400000004</v>
      </c>
      <c r="E34" s="1"/>
      <c r="F34" s="1"/>
      <c r="G34" s="1"/>
      <c r="H34" s="1"/>
      <c r="I34" s="1"/>
      <c r="J34" s="1"/>
      <c r="K34" s="1"/>
      <c r="L34" s="1"/>
      <c r="M34" s="1"/>
      <c r="N34" s="1"/>
      <c r="O34" s="1"/>
      <c r="P34" s="1"/>
      <c r="Q34" s="1"/>
      <c r="R34" s="1"/>
      <c r="S34" s="1"/>
      <c r="T34" s="1"/>
      <c r="U34" s="1"/>
      <c r="V34" s="1"/>
      <c r="W34" s="1"/>
      <c r="X34" s="1"/>
      <c r="Y34" s="1"/>
      <c r="Z34" s="1"/>
    </row>
    <row r="35" spans="1:26" ht="17.25" customHeight="1" x14ac:dyDescent="0.55000000000000004">
      <c r="A35" s="1"/>
      <c r="B35" s="104" t="s">
        <v>114</v>
      </c>
      <c r="C35" s="105">
        <v>-0.1</v>
      </c>
      <c r="D35" s="106">
        <f ca="1">D34*(1+C35)</f>
        <v>4382996.7960000001</v>
      </c>
      <c r="E35" s="1"/>
      <c r="F35" s="1"/>
      <c r="G35" s="1"/>
      <c r="H35" s="1"/>
      <c r="I35" s="1"/>
      <c r="J35" s="1"/>
      <c r="K35" s="1"/>
      <c r="L35" s="1"/>
      <c r="M35" s="1"/>
      <c r="N35" s="1"/>
      <c r="O35" s="1"/>
      <c r="P35" s="1"/>
      <c r="Q35" s="1"/>
      <c r="R35" s="1"/>
      <c r="S35" s="1"/>
      <c r="T35" s="1"/>
      <c r="U35" s="1"/>
      <c r="V35" s="1"/>
      <c r="W35" s="1"/>
      <c r="X35" s="1"/>
      <c r="Y35" s="1"/>
      <c r="Z35" s="1"/>
    </row>
    <row r="36" spans="1:26" ht="17.25" customHeight="1" x14ac:dyDescent="0.55000000000000004">
      <c r="A36" s="1"/>
      <c r="B36" s="104" t="s">
        <v>115</v>
      </c>
      <c r="C36" s="105">
        <v>0.14000000000000001</v>
      </c>
      <c r="D36" s="106">
        <f ca="1">D34+D34*(C36)</f>
        <v>5551795.9416000005</v>
      </c>
      <c r="E36" s="1"/>
      <c r="F36" s="1"/>
      <c r="G36" s="1"/>
      <c r="H36" s="1"/>
      <c r="I36" s="1"/>
      <c r="J36" s="1"/>
      <c r="K36" s="1"/>
      <c r="L36" s="1"/>
      <c r="M36" s="1"/>
      <c r="N36" s="1"/>
      <c r="O36" s="1"/>
      <c r="P36" s="1"/>
      <c r="Q36" s="1"/>
      <c r="R36" s="1"/>
      <c r="S36" s="1"/>
      <c r="T36" s="1"/>
      <c r="U36" s="1"/>
      <c r="V36" s="1"/>
      <c r="W36" s="1"/>
      <c r="X36" s="1"/>
      <c r="Y36" s="1"/>
      <c r="Z36" s="1"/>
    </row>
    <row r="37" spans="1:26" ht="17.25" customHeight="1" x14ac:dyDescent="0.55000000000000004">
      <c r="A37" s="1"/>
      <c r="B37" s="5"/>
      <c r="C37" s="6"/>
      <c r="D37" s="6"/>
      <c r="E37" s="1"/>
      <c r="F37" s="1"/>
      <c r="G37" s="1"/>
      <c r="H37" s="1"/>
      <c r="I37" s="1"/>
      <c r="J37" s="1"/>
      <c r="K37" s="1"/>
      <c r="L37" s="1"/>
      <c r="M37" s="1"/>
      <c r="N37" s="1"/>
      <c r="O37" s="1"/>
      <c r="P37" s="1"/>
      <c r="Q37" s="1"/>
      <c r="R37" s="1"/>
      <c r="S37" s="1"/>
      <c r="T37" s="1"/>
      <c r="U37" s="1"/>
      <c r="V37" s="1"/>
      <c r="W37" s="1"/>
      <c r="X37" s="1"/>
      <c r="Y37" s="1"/>
      <c r="Z37" s="1"/>
    </row>
    <row r="38" spans="1:26" ht="17.25" customHeight="1" x14ac:dyDescent="0.55000000000000004">
      <c r="A38" s="1"/>
      <c r="B38" s="55" t="s">
        <v>113</v>
      </c>
      <c r="C38" s="55" t="s">
        <v>28</v>
      </c>
      <c r="D38" s="55" t="s">
        <v>30</v>
      </c>
      <c r="E38" s="1"/>
      <c r="F38" s="1"/>
      <c r="G38" s="1"/>
      <c r="H38" s="1"/>
      <c r="I38" s="1"/>
      <c r="J38" s="1"/>
      <c r="K38" s="1"/>
      <c r="L38" s="1"/>
      <c r="M38" s="1"/>
      <c r="N38" s="1"/>
      <c r="O38" s="1"/>
      <c r="P38" s="1"/>
      <c r="Q38" s="1"/>
      <c r="R38" s="1"/>
      <c r="S38" s="1"/>
      <c r="T38" s="1"/>
      <c r="U38" s="1"/>
      <c r="V38" s="1"/>
      <c r="W38" s="1"/>
      <c r="X38" s="1"/>
      <c r="Y38" s="1"/>
      <c r="Z38" s="1"/>
    </row>
    <row r="39" spans="1:26" ht="17.25" customHeight="1" x14ac:dyDescent="0.55000000000000004">
      <c r="A39" s="1"/>
      <c r="B39" s="176" t="s">
        <v>87</v>
      </c>
      <c r="C39" s="168">
        <f>'Modelur Live Data'!B122</f>
        <v>4324.53</v>
      </c>
      <c r="D39" s="168">
        <f ca="1">OFFSET(lu_Office_start,11,1)</f>
        <v>15409912.949999999</v>
      </c>
      <c r="E39" s="1"/>
      <c r="F39" s="1"/>
      <c r="G39" s="1"/>
      <c r="H39" s="1"/>
      <c r="I39" s="1"/>
      <c r="J39" s="1"/>
      <c r="K39" s="1"/>
      <c r="L39" s="1"/>
      <c r="M39" s="1"/>
      <c r="N39" s="1"/>
      <c r="O39" s="1"/>
      <c r="P39" s="1"/>
      <c r="Q39" s="1"/>
      <c r="R39" s="1"/>
      <c r="S39" s="1"/>
      <c r="T39" s="1"/>
      <c r="U39" s="1"/>
      <c r="V39" s="1"/>
      <c r="W39" s="1"/>
      <c r="X39" s="1"/>
      <c r="Y39" s="1"/>
      <c r="Z39" s="1"/>
    </row>
    <row r="40" spans="1:26" ht="17.25" customHeight="1" x14ac:dyDescent="0.55000000000000004">
      <c r="A40" s="1"/>
      <c r="B40" s="104" t="s">
        <v>114</v>
      </c>
      <c r="C40" s="105">
        <v>-0.1</v>
      </c>
      <c r="D40" s="106">
        <f ca="1">D39*(1+C40)</f>
        <v>13868921.654999999</v>
      </c>
      <c r="E40" s="1"/>
      <c r="F40" s="1"/>
      <c r="G40" s="1"/>
      <c r="H40" s="1"/>
      <c r="I40" s="1"/>
      <c r="J40" s="1"/>
      <c r="K40" s="1"/>
      <c r="L40" s="1"/>
      <c r="M40" s="1"/>
      <c r="N40" s="1"/>
      <c r="O40" s="1"/>
      <c r="P40" s="1"/>
      <c r="Q40" s="1"/>
      <c r="R40" s="1"/>
      <c r="S40" s="1"/>
      <c r="T40" s="1"/>
      <c r="U40" s="1"/>
      <c r="V40" s="1"/>
      <c r="W40" s="1"/>
      <c r="X40" s="1"/>
      <c r="Y40" s="1"/>
      <c r="Z40" s="1"/>
    </row>
    <row r="41" spans="1:26" ht="17.25" customHeight="1" x14ac:dyDescent="0.55000000000000004">
      <c r="A41" s="1"/>
      <c r="B41" s="104" t="s">
        <v>115</v>
      </c>
      <c r="C41" s="105">
        <v>0.14000000000000001</v>
      </c>
      <c r="D41" s="106">
        <f ca="1">D39+D39*(C41)</f>
        <v>17567300.763</v>
      </c>
      <c r="E41" s="1"/>
      <c r="F41" s="1"/>
      <c r="G41" s="1"/>
      <c r="H41" s="1"/>
      <c r="I41" s="1"/>
      <c r="J41" s="1"/>
      <c r="K41" s="1"/>
      <c r="L41" s="1"/>
      <c r="M41" s="1"/>
      <c r="N41" s="1"/>
      <c r="O41" s="1"/>
      <c r="P41" s="1"/>
      <c r="Q41" s="1"/>
      <c r="R41" s="1"/>
      <c r="S41" s="1"/>
      <c r="T41" s="1"/>
      <c r="U41" s="1"/>
      <c r="V41" s="1"/>
      <c r="W41" s="1"/>
      <c r="X41" s="1"/>
      <c r="Y41" s="1"/>
      <c r="Z41" s="1"/>
    </row>
    <row r="42" spans="1:26" ht="17.25" customHeight="1" x14ac:dyDescent="0.55000000000000004">
      <c r="A42" s="1"/>
      <c r="B42" s="5"/>
      <c r="C42" s="6"/>
      <c r="D42" s="6"/>
      <c r="E42" s="1"/>
      <c r="F42" s="1"/>
      <c r="G42" s="1"/>
      <c r="H42" s="1"/>
      <c r="I42" s="1"/>
      <c r="J42" s="1"/>
      <c r="K42" s="1"/>
      <c r="L42" s="1"/>
      <c r="M42" s="1"/>
      <c r="N42" s="1"/>
      <c r="O42" s="1"/>
      <c r="P42" s="1"/>
      <c r="Q42" s="1"/>
      <c r="R42" s="1"/>
      <c r="S42" s="1"/>
      <c r="T42" s="1"/>
      <c r="U42" s="1"/>
      <c r="V42" s="1"/>
      <c r="W42" s="1"/>
      <c r="X42" s="1"/>
      <c r="Y42" s="1"/>
      <c r="Z42" s="1"/>
    </row>
    <row r="43" spans="1:26" ht="17.25" customHeight="1" x14ac:dyDescent="0.55000000000000004">
      <c r="A43" s="1"/>
      <c r="B43" s="55" t="s">
        <v>113</v>
      </c>
      <c r="C43" s="55" t="s">
        <v>28</v>
      </c>
      <c r="D43" s="55" t="s">
        <v>30</v>
      </c>
      <c r="E43" s="1"/>
      <c r="F43" s="1"/>
      <c r="G43" s="1"/>
      <c r="H43" s="1"/>
      <c r="I43" s="1"/>
      <c r="J43" s="1"/>
      <c r="K43" s="1"/>
      <c r="L43" s="1"/>
      <c r="M43" s="1"/>
      <c r="N43" s="1"/>
      <c r="O43" s="1"/>
      <c r="P43" s="1"/>
      <c r="Q43" s="1"/>
      <c r="R43" s="1"/>
      <c r="S43" s="1"/>
      <c r="T43" s="1"/>
      <c r="U43" s="1"/>
      <c r="V43" s="1"/>
      <c r="W43" s="1"/>
      <c r="X43" s="1"/>
      <c r="Y43" s="1"/>
      <c r="Z43" s="1"/>
    </row>
    <row r="44" spans="1:26" ht="17.25" customHeight="1" x14ac:dyDescent="0.55000000000000004">
      <c r="A44" s="1"/>
      <c r="B44" s="108" t="s">
        <v>90</v>
      </c>
      <c r="C44" s="109" t="str">
        <f>'Modelur Live Data'!B220</f>
        <v>Building ID</v>
      </c>
      <c r="D44" s="109">
        <f ca="1">OFFSET(lu_Shop_start,11,1)</f>
        <v>7912294.1799999997</v>
      </c>
      <c r="E44" s="1"/>
      <c r="F44" s="1"/>
      <c r="G44" s="1"/>
      <c r="H44" s="1"/>
      <c r="I44" s="1"/>
      <c r="J44" s="1"/>
      <c r="K44" s="1"/>
      <c r="L44" s="1"/>
      <c r="M44" s="1"/>
      <c r="N44" s="1"/>
      <c r="O44" s="1"/>
      <c r="P44" s="1"/>
      <c r="Q44" s="1"/>
      <c r="R44" s="1"/>
      <c r="S44" s="1"/>
      <c r="T44" s="1"/>
      <c r="U44" s="1"/>
      <c r="V44" s="1"/>
      <c r="W44" s="1"/>
      <c r="X44" s="1"/>
      <c r="Y44" s="1"/>
      <c r="Z44" s="1"/>
    </row>
    <row r="45" spans="1:26" ht="17.25" customHeight="1" x14ac:dyDescent="0.55000000000000004">
      <c r="A45" s="1"/>
      <c r="B45" s="104" t="s">
        <v>114</v>
      </c>
      <c r="C45" s="105">
        <v>-0.1</v>
      </c>
      <c r="D45" s="106">
        <f ca="1">D44*(1+C45)</f>
        <v>7121064.7620000001</v>
      </c>
      <c r="E45" s="1"/>
      <c r="F45" s="1"/>
      <c r="G45" s="1"/>
      <c r="H45" s="1"/>
      <c r="I45" s="1"/>
      <c r="J45" s="1"/>
      <c r="K45" s="1"/>
      <c r="L45" s="1"/>
      <c r="M45" s="1"/>
      <c r="N45" s="1"/>
      <c r="O45" s="1"/>
      <c r="P45" s="1"/>
      <c r="Q45" s="1"/>
      <c r="R45" s="1"/>
      <c r="S45" s="1"/>
      <c r="T45" s="1"/>
      <c r="U45" s="1"/>
      <c r="V45" s="1"/>
      <c r="W45" s="1"/>
      <c r="X45" s="1"/>
      <c r="Y45" s="1"/>
      <c r="Z45" s="1"/>
    </row>
    <row r="46" spans="1:26" ht="17.25" customHeight="1" x14ac:dyDescent="0.55000000000000004">
      <c r="A46" s="1"/>
      <c r="B46" s="104" t="s">
        <v>115</v>
      </c>
      <c r="C46" s="105">
        <v>0.14000000000000001</v>
      </c>
      <c r="D46" s="106">
        <f ca="1">D44+D44*(C46)</f>
        <v>9020015.3651999999</v>
      </c>
      <c r="E46" s="1"/>
      <c r="F46" s="1"/>
      <c r="G46" s="1"/>
      <c r="H46" s="1"/>
      <c r="I46" s="1"/>
      <c r="J46" s="1"/>
      <c r="K46" s="1"/>
      <c r="L46" s="1"/>
      <c r="M46" s="1"/>
      <c r="N46" s="1"/>
      <c r="O46" s="1"/>
      <c r="P46" s="1"/>
      <c r="Q46" s="1"/>
      <c r="R46" s="1"/>
      <c r="S46" s="1"/>
      <c r="T46" s="1"/>
      <c r="U46" s="1"/>
      <c r="V46" s="1"/>
      <c r="W46" s="1"/>
      <c r="X46" s="1"/>
      <c r="Y46" s="1"/>
      <c r="Z46" s="1"/>
    </row>
    <row r="47" spans="1:26" ht="17.25" customHeight="1" x14ac:dyDescent="0.55000000000000004">
      <c r="A47" s="1"/>
      <c r="B47" s="5"/>
      <c r="C47" s="6"/>
      <c r="D47" s="6"/>
      <c r="E47" s="1"/>
      <c r="F47" s="1"/>
      <c r="G47" s="1"/>
      <c r="H47" s="1"/>
      <c r="I47" s="1"/>
      <c r="J47" s="1"/>
      <c r="K47" s="1"/>
      <c r="L47" s="1"/>
      <c r="M47" s="1"/>
      <c r="N47" s="1"/>
      <c r="O47" s="1"/>
      <c r="P47" s="1"/>
      <c r="Q47" s="1"/>
      <c r="R47" s="1"/>
      <c r="S47" s="1"/>
      <c r="T47" s="1"/>
      <c r="U47" s="1"/>
      <c r="V47" s="1"/>
      <c r="W47" s="1"/>
      <c r="X47" s="1"/>
      <c r="Y47" s="1"/>
      <c r="Z47" s="1"/>
    </row>
    <row r="48" spans="1:26" ht="17.25" customHeight="1" x14ac:dyDescent="0.55000000000000004">
      <c r="A48" s="1"/>
      <c r="B48" s="55" t="s">
        <v>113</v>
      </c>
      <c r="C48" s="55" t="s">
        <v>28</v>
      </c>
      <c r="D48" s="55" t="s">
        <v>30</v>
      </c>
      <c r="E48" s="1"/>
      <c r="F48" s="1"/>
      <c r="G48" s="1"/>
      <c r="H48" s="1"/>
      <c r="I48" s="1"/>
      <c r="J48" s="1"/>
      <c r="K48" s="1"/>
      <c r="L48" s="1"/>
      <c r="M48" s="1"/>
      <c r="N48" s="1"/>
      <c r="O48" s="1"/>
      <c r="P48" s="1"/>
      <c r="Q48" s="1"/>
      <c r="R48" s="1"/>
      <c r="S48" s="1"/>
      <c r="T48" s="1"/>
      <c r="U48" s="1"/>
      <c r="V48" s="1"/>
      <c r="W48" s="1"/>
      <c r="X48" s="1"/>
      <c r="Y48" s="1"/>
      <c r="Z48" s="1"/>
    </row>
    <row r="49" spans="1:26" ht="17.25" customHeight="1" x14ac:dyDescent="0.55000000000000004">
      <c r="A49" s="1"/>
      <c r="B49" s="177" t="s">
        <v>38</v>
      </c>
      <c r="C49" s="164">
        <f>'Modelur Live Data'!B150</f>
        <v>8945.19</v>
      </c>
      <c r="D49" s="164">
        <f ca="1">OFFSET(lu_Residential_start,11,1)</f>
        <v>71152662.810000002</v>
      </c>
      <c r="E49" s="1"/>
      <c r="F49" s="1"/>
      <c r="G49" s="1"/>
      <c r="H49" s="1"/>
      <c r="I49" s="1"/>
      <c r="J49" s="1"/>
      <c r="K49" s="1"/>
      <c r="L49" s="1"/>
      <c r="M49" s="1"/>
      <c r="N49" s="1"/>
      <c r="O49" s="1"/>
      <c r="P49" s="1"/>
      <c r="Q49" s="1"/>
      <c r="R49" s="1"/>
      <c r="S49" s="1"/>
      <c r="T49" s="1"/>
      <c r="U49" s="1"/>
      <c r="V49" s="1"/>
      <c r="W49" s="1"/>
      <c r="X49" s="1"/>
      <c r="Y49" s="1"/>
      <c r="Z49" s="1"/>
    </row>
    <row r="50" spans="1:26" ht="17.25" customHeight="1" x14ac:dyDescent="0.55000000000000004">
      <c r="A50" s="1"/>
      <c r="B50" s="104" t="s">
        <v>114</v>
      </c>
      <c r="C50" s="105">
        <v>-0.1</v>
      </c>
      <c r="D50" s="106">
        <f ca="1">D49*(1+C50)</f>
        <v>64037396.529000007</v>
      </c>
      <c r="E50" s="1"/>
      <c r="F50" s="1"/>
      <c r="G50" s="1"/>
      <c r="H50" s="1"/>
      <c r="I50" s="1"/>
      <c r="J50" s="1"/>
      <c r="K50" s="1"/>
      <c r="L50" s="1"/>
      <c r="M50" s="1"/>
      <c r="N50" s="1"/>
      <c r="O50" s="1"/>
      <c r="P50" s="1"/>
      <c r="Q50" s="1"/>
      <c r="R50" s="1"/>
      <c r="S50" s="1"/>
      <c r="T50" s="1"/>
      <c r="U50" s="1"/>
      <c r="V50" s="1"/>
      <c r="W50" s="1"/>
      <c r="X50" s="1"/>
      <c r="Y50" s="1"/>
      <c r="Z50" s="1"/>
    </row>
    <row r="51" spans="1:26" ht="17.25" customHeight="1" x14ac:dyDescent="0.55000000000000004">
      <c r="A51" s="1"/>
      <c r="B51" s="104" t="s">
        <v>115</v>
      </c>
      <c r="C51" s="105">
        <v>0.14000000000000001</v>
      </c>
      <c r="D51" s="106">
        <f ca="1">D49+D49*(C51)</f>
        <v>81114035.603400007</v>
      </c>
      <c r="E51" s="1"/>
      <c r="F51" s="1"/>
      <c r="G51" s="1"/>
      <c r="H51" s="1"/>
      <c r="I51" s="1"/>
      <c r="J51" s="1"/>
      <c r="K51" s="1"/>
      <c r="L51" s="1"/>
      <c r="M51" s="1"/>
      <c r="N51" s="1"/>
      <c r="O51" s="1"/>
      <c r="P51" s="1"/>
      <c r="Q51" s="1"/>
      <c r="R51" s="1"/>
      <c r="S51" s="1"/>
      <c r="T51" s="1"/>
      <c r="U51" s="1"/>
      <c r="V51" s="1"/>
      <c r="W51" s="1"/>
      <c r="X51" s="1"/>
      <c r="Y51" s="1"/>
      <c r="Z51" s="1"/>
    </row>
    <row r="52" spans="1:26" ht="17.25" customHeight="1" x14ac:dyDescent="0.55000000000000004">
      <c r="A52" s="1"/>
      <c r="B52" s="5"/>
      <c r="C52" s="6"/>
      <c r="D52" s="6"/>
      <c r="E52" s="1"/>
      <c r="F52" s="1"/>
      <c r="G52" s="1"/>
      <c r="H52" s="1"/>
      <c r="I52" s="1"/>
      <c r="J52" s="1"/>
      <c r="K52" s="1"/>
      <c r="L52" s="1"/>
      <c r="M52" s="1"/>
      <c r="N52" s="1"/>
      <c r="O52" s="1"/>
      <c r="P52" s="1"/>
      <c r="Q52" s="1"/>
      <c r="R52" s="1"/>
      <c r="S52" s="1"/>
      <c r="T52" s="1"/>
      <c r="U52" s="1"/>
      <c r="V52" s="1"/>
      <c r="W52" s="1"/>
      <c r="X52" s="1"/>
      <c r="Y52" s="1"/>
      <c r="Z52" s="1"/>
    </row>
    <row r="53" spans="1:26" ht="17.25" customHeight="1" x14ac:dyDescent="0.55000000000000004">
      <c r="A53" s="1"/>
      <c r="B53" s="55" t="s">
        <v>113</v>
      </c>
      <c r="C53" s="55" t="s">
        <v>28</v>
      </c>
      <c r="D53" s="55" t="s">
        <v>30</v>
      </c>
      <c r="E53" s="1"/>
      <c r="F53" s="7"/>
      <c r="G53" s="7"/>
      <c r="H53" s="7"/>
      <c r="I53" s="1"/>
      <c r="J53" s="1"/>
      <c r="K53" s="1"/>
      <c r="L53" s="1"/>
      <c r="M53" s="1"/>
      <c r="N53" s="1"/>
      <c r="O53" s="1"/>
      <c r="P53" s="1"/>
      <c r="Q53" s="1"/>
      <c r="R53" s="1"/>
      <c r="S53" s="1"/>
      <c r="T53" s="1"/>
      <c r="U53" s="1"/>
      <c r="V53" s="1"/>
      <c r="W53" s="1"/>
      <c r="X53" s="1"/>
      <c r="Y53" s="1"/>
      <c r="Z53" s="1"/>
    </row>
    <row r="54" spans="1:26" ht="17.25" customHeight="1" x14ac:dyDescent="0.55000000000000004">
      <c r="A54" s="1"/>
      <c r="B54" s="102" t="s">
        <v>99</v>
      </c>
      <c r="C54" s="103">
        <f>'Modelur Live Data'!B164</f>
        <v>1265.27</v>
      </c>
      <c r="D54" s="103">
        <f ca="1">(OFFSET(lu_Restaurant_start,11,1))</f>
        <v>525800</v>
      </c>
      <c r="E54" s="1"/>
      <c r="F54" s="7"/>
      <c r="G54" s="7"/>
      <c r="H54" s="7"/>
      <c r="I54" s="1"/>
      <c r="J54" s="1"/>
      <c r="K54" s="1"/>
      <c r="L54" s="1"/>
      <c r="M54" s="1"/>
      <c r="N54" s="1"/>
      <c r="O54" s="1"/>
      <c r="P54" s="1"/>
      <c r="Q54" s="1"/>
      <c r="R54" s="1"/>
      <c r="S54" s="1"/>
      <c r="T54" s="1"/>
      <c r="U54" s="1"/>
      <c r="V54" s="1"/>
      <c r="W54" s="1"/>
      <c r="X54" s="1"/>
      <c r="Y54" s="1"/>
      <c r="Z54" s="1"/>
    </row>
    <row r="55" spans="1:26" ht="17.25" customHeight="1" x14ac:dyDescent="0.55000000000000004">
      <c r="A55" s="1"/>
      <c r="B55" s="104" t="s">
        <v>114</v>
      </c>
      <c r="C55" s="105">
        <v>-0.1</v>
      </c>
      <c r="D55" s="106">
        <f ca="1">D54*(1+C55)</f>
        <v>473220</v>
      </c>
      <c r="E55" s="1"/>
      <c r="F55" s="7"/>
      <c r="G55" s="7"/>
      <c r="H55" s="7"/>
      <c r="I55" s="1"/>
      <c r="J55" s="1"/>
      <c r="K55" s="1"/>
      <c r="L55" s="1"/>
      <c r="M55" s="1"/>
      <c r="N55" s="1"/>
      <c r="O55" s="1"/>
      <c r="P55" s="1"/>
      <c r="Q55" s="1"/>
      <c r="R55" s="1"/>
      <c r="S55" s="1"/>
      <c r="T55" s="1"/>
      <c r="U55" s="1"/>
      <c r="V55" s="1"/>
      <c r="W55" s="1"/>
      <c r="X55" s="1"/>
      <c r="Y55" s="1"/>
      <c r="Z55" s="1"/>
    </row>
    <row r="56" spans="1:26" ht="17.25" customHeight="1" x14ac:dyDescent="0.55000000000000004">
      <c r="A56" s="1"/>
      <c r="B56" s="104" t="s">
        <v>115</v>
      </c>
      <c r="C56" s="105">
        <v>0.14000000000000001</v>
      </c>
      <c r="D56" s="106">
        <f ca="1">D54+D54*(C56)</f>
        <v>599412</v>
      </c>
      <c r="E56" s="1"/>
      <c r="F56" s="65"/>
      <c r="G56" s="65"/>
      <c r="H56" s="65"/>
      <c r="I56" s="1"/>
      <c r="J56" s="1"/>
      <c r="K56" s="1"/>
      <c r="L56" s="1"/>
      <c r="M56" s="1"/>
      <c r="N56" s="1"/>
      <c r="O56" s="1"/>
      <c r="P56" s="1"/>
      <c r="Q56" s="1"/>
      <c r="R56" s="1"/>
      <c r="S56" s="1"/>
      <c r="T56" s="1"/>
      <c r="U56" s="1"/>
      <c r="V56" s="1"/>
      <c r="W56" s="1"/>
      <c r="X56" s="1"/>
      <c r="Y56" s="1"/>
      <c r="Z56" s="1"/>
    </row>
    <row r="57" spans="1:26" ht="17.25" customHeight="1" x14ac:dyDescent="0.55000000000000004">
      <c r="A57" s="1"/>
      <c r="B57" s="1"/>
      <c r="C57" s="6"/>
      <c r="D57" s="6"/>
      <c r="E57" s="1"/>
      <c r="F57" s="7"/>
      <c r="G57" s="7"/>
      <c r="H57" s="7"/>
      <c r="I57" s="1"/>
      <c r="J57" s="1"/>
      <c r="K57" s="1"/>
      <c r="L57" s="1"/>
      <c r="M57" s="1"/>
      <c r="N57" s="1"/>
      <c r="O57" s="1"/>
      <c r="P57" s="1"/>
      <c r="Q57" s="1"/>
      <c r="R57" s="1"/>
      <c r="S57" s="1"/>
      <c r="T57" s="1"/>
      <c r="U57" s="1"/>
      <c r="V57" s="1"/>
      <c r="W57" s="1"/>
      <c r="X57" s="1"/>
      <c r="Y57" s="1"/>
      <c r="Z57" s="1"/>
    </row>
    <row r="58" spans="1:26" ht="17.25" customHeight="1" x14ac:dyDescent="0.55000000000000004">
      <c r="A58" s="1"/>
      <c r="B58" s="55" t="s">
        <v>113</v>
      </c>
      <c r="C58" s="55" t="s">
        <v>28</v>
      </c>
      <c r="D58" s="55" t="s">
        <v>30</v>
      </c>
      <c r="E58" s="1"/>
      <c r="F58" s="7"/>
      <c r="G58" s="7"/>
      <c r="H58" s="7"/>
      <c r="I58" s="1"/>
      <c r="J58" s="1"/>
      <c r="K58" s="1"/>
      <c r="L58" s="1"/>
      <c r="M58" s="1"/>
      <c r="N58" s="1"/>
      <c r="O58" s="1"/>
      <c r="P58" s="1"/>
      <c r="Q58" s="1"/>
      <c r="R58" s="1"/>
      <c r="S58" s="1"/>
      <c r="T58" s="1"/>
      <c r="U58" s="1"/>
      <c r="V58" s="1"/>
      <c r="W58" s="1"/>
      <c r="X58" s="1"/>
      <c r="Y58" s="1"/>
      <c r="Z58" s="1"/>
    </row>
    <row r="59" spans="1:26" ht="17.25" customHeight="1" x14ac:dyDescent="0.55000000000000004">
      <c r="A59" s="1"/>
      <c r="B59" s="110" t="s">
        <v>105</v>
      </c>
      <c r="C59" s="111">
        <f>'Modelur Live Data'!B80</f>
        <v>5133.2700000000004</v>
      </c>
      <c r="D59" s="111">
        <f ca="1">(OFFSET(lu_Hotel_start,11,1))</f>
        <v>1663676.17</v>
      </c>
      <c r="E59" s="1"/>
      <c r="F59" s="7"/>
      <c r="G59" s="7"/>
      <c r="H59" s="7"/>
      <c r="I59" s="1"/>
      <c r="J59" s="1"/>
      <c r="K59" s="1"/>
      <c r="L59" s="1"/>
      <c r="M59" s="1"/>
      <c r="N59" s="1"/>
      <c r="O59" s="1"/>
      <c r="P59" s="1"/>
      <c r="Q59" s="1"/>
      <c r="R59" s="1"/>
      <c r="S59" s="1"/>
      <c r="T59" s="1"/>
      <c r="U59" s="1"/>
      <c r="V59" s="1"/>
      <c r="W59" s="1"/>
      <c r="X59" s="1"/>
      <c r="Y59" s="1"/>
      <c r="Z59" s="1"/>
    </row>
    <row r="60" spans="1:26" ht="17.25" customHeight="1" x14ac:dyDescent="0.55000000000000004">
      <c r="A60" s="1"/>
      <c r="B60" s="104" t="s">
        <v>114</v>
      </c>
      <c r="C60" s="105">
        <v>-0.1</v>
      </c>
      <c r="D60" s="106">
        <f ca="1">D59*(1+C60)</f>
        <v>1497308.5530000001</v>
      </c>
      <c r="E60" s="1"/>
      <c r="F60" s="7"/>
      <c r="G60" s="7"/>
      <c r="H60" s="7"/>
      <c r="I60" s="1"/>
      <c r="J60" s="1"/>
      <c r="K60" s="1"/>
      <c r="L60" s="1"/>
      <c r="M60" s="1"/>
      <c r="N60" s="1"/>
      <c r="O60" s="1"/>
      <c r="P60" s="1"/>
      <c r="Q60" s="1"/>
      <c r="R60" s="1"/>
      <c r="S60" s="1"/>
      <c r="T60" s="1"/>
      <c r="U60" s="1"/>
      <c r="V60" s="1"/>
      <c r="W60" s="1"/>
      <c r="X60" s="1"/>
      <c r="Y60" s="1"/>
      <c r="Z60" s="1"/>
    </row>
    <row r="61" spans="1:26" ht="17.25" customHeight="1" x14ac:dyDescent="0.55000000000000004">
      <c r="A61" s="1"/>
      <c r="B61" s="104" t="s">
        <v>115</v>
      </c>
      <c r="C61" s="105">
        <v>0.14000000000000001</v>
      </c>
      <c r="D61" s="106">
        <f ca="1">D59+D59*(C61)</f>
        <v>1896590.8337999999</v>
      </c>
      <c r="E61" s="1"/>
      <c r="F61" s="1"/>
      <c r="G61" s="1"/>
      <c r="H61" s="1"/>
      <c r="I61" s="1"/>
      <c r="J61" s="1"/>
      <c r="K61" s="1"/>
      <c r="L61" s="1"/>
      <c r="M61" s="1"/>
      <c r="N61" s="1"/>
      <c r="O61" s="1"/>
      <c r="P61" s="1"/>
      <c r="Q61" s="1"/>
      <c r="R61" s="1"/>
      <c r="S61" s="1"/>
      <c r="T61" s="1"/>
      <c r="U61" s="1"/>
      <c r="V61" s="1"/>
      <c r="W61" s="1"/>
      <c r="X61" s="1"/>
      <c r="Y61" s="1"/>
      <c r="Z61" s="1"/>
    </row>
    <row r="62" spans="1:26" ht="17.25" customHeight="1" x14ac:dyDescent="0.5500000000000000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7.25" customHeight="1" x14ac:dyDescent="0.5500000000000000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7.25" customHeight="1" x14ac:dyDescent="0.550000000000000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7.25" customHeight="1" x14ac:dyDescent="0.550000000000000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7.25" customHeight="1" x14ac:dyDescent="0.550000000000000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7.25" customHeight="1" x14ac:dyDescent="0.550000000000000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7.25" customHeight="1" x14ac:dyDescent="0.550000000000000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7.25" customHeight="1" x14ac:dyDescent="0.550000000000000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7.25" customHeight="1" x14ac:dyDescent="0.550000000000000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7.25" customHeight="1" x14ac:dyDescent="0.550000000000000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7.25" customHeight="1" x14ac:dyDescent="0.550000000000000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7.25" customHeight="1" x14ac:dyDescent="0.550000000000000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7.25" customHeight="1" x14ac:dyDescent="0.550000000000000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7.25" customHeight="1" x14ac:dyDescent="0.550000000000000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7.25" customHeight="1" x14ac:dyDescent="0.550000000000000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7.25" customHeight="1" x14ac:dyDescent="0.550000000000000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7.25" customHeight="1" x14ac:dyDescent="0.550000000000000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7.25" customHeight="1" x14ac:dyDescent="0.550000000000000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7.25" customHeight="1" x14ac:dyDescent="0.550000000000000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7.25" customHeight="1" x14ac:dyDescent="0.550000000000000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7.25" customHeight="1" x14ac:dyDescent="0.550000000000000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7.25" customHeight="1" x14ac:dyDescent="0.550000000000000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7.25" customHeight="1" x14ac:dyDescent="0.550000000000000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7.25" customHeight="1" x14ac:dyDescent="0.550000000000000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7.25" customHeight="1"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7.25" customHeight="1"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7.25" customHeight="1"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7.25" customHeight="1"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7.25" customHeight="1"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7.25" customHeight="1"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7.25" customHeight="1"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7.25" customHeight="1"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7.25" customHeight="1"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7.25" customHeight="1"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7.25" customHeight="1"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7.25" customHeight="1"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7.25" customHeight="1"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7.25" customHeight="1"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7.25" customHeight="1"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7.25" customHeight="1"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7.25" customHeight="1"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7.25" customHeight="1"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7.25" customHeight="1"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7.25" customHeight="1"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7.25" customHeight="1"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7.25" customHeight="1"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7.25" customHeight="1"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7.25" customHeight="1"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7.25" customHeight="1"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7.25" customHeight="1"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7.25" customHeight="1"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7.25" customHeight="1"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7.25" customHeight="1"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7.25" customHeight="1"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7.25" customHeight="1"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7.25" customHeight="1"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7.25" customHeight="1"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7.25" customHeight="1"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7.25" customHeight="1"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7.25" customHeight="1"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7.25" customHeight="1"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7.25" customHeight="1"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7.25" customHeight="1"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7.25" customHeight="1"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7.25" customHeight="1"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7.25" customHeight="1"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7.25" customHeight="1"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7.25" customHeight="1"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7.25" customHeight="1"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7.25" customHeight="1"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7.25" customHeight="1"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7.25" customHeight="1"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7.25" customHeight="1"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7.25" customHeight="1"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7.25" customHeight="1"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7.25" customHeight="1" x14ac:dyDescent="0.550000000000000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7.25" customHeight="1" x14ac:dyDescent="0.550000000000000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7.25" customHeight="1" x14ac:dyDescent="0.550000000000000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7.25" customHeight="1" x14ac:dyDescent="0.550000000000000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7.25" customHeight="1" x14ac:dyDescent="0.550000000000000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7.25" customHeight="1" x14ac:dyDescent="0.550000000000000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7.25" customHeight="1" x14ac:dyDescent="0.550000000000000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7.25" customHeight="1" x14ac:dyDescent="0.550000000000000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7.25" customHeight="1" x14ac:dyDescent="0.550000000000000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7.25" customHeight="1" x14ac:dyDescent="0.550000000000000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7.25" customHeight="1" x14ac:dyDescent="0.550000000000000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7.25" customHeight="1" x14ac:dyDescent="0.550000000000000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7.25" customHeight="1" x14ac:dyDescent="0.550000000000000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7.25" customHeight="1" x14ac:dyDescent="0.550000000000000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7.25" customHeight="1" x14ac:dyDescent="0.550000000000000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7.25" customHeight="1" x14ac:dyDescent="0.550000000000000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7.25" customHeight="1" x14ac:dyDescent="0.550000000000000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7.25" customHeight="1" x14ac:dyDescent="0.550000000000000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7.25" customHeight="1" x14ac:dyDescent="0.550000000000000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7.25" customHeight="1" x14ac:dyDescent="0.550000000000000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7.25" customHeight="1" x14ac:dyDescent="0.550000000000000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7.25" customHeight="1" x14ac:dyDescent="0.550000000000000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7.25" customHeight="1" x14ac:dyDescent="0.550000000000000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7.25" customHeight="1" x14ac:dyDescent="0.550000000000000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7.25" customHeight="1" x14ac:dyDescent="0.550000000000000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7.25" customHeight="1" x14ac:dyDescent="0.550000000000000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7.25" customHeight="1" x14ac:dyDescent="0.550000000000000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7.25" customHeight="1" x14ac:dyDescent="0.550000000000000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7.25" customHeight="1" x14ac:dyDescent="0.550000000000000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7.25" customHeight="1"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7.25" customHeight="1" x14ac:dyDescent="0.550000000000000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7.25" customHeight="1" x14ac:dyDescent="0.550000000000000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7.25" customHeight="1" x14ac:dyDescent="0.550000000000000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7.25" customHeight="1" x14ac:dyDescent="0.550000000000000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7.25" customHeight="1" x14ac:dyDescent="0.550000000000000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7.25" customHeight="1" x14ac:dyDescent="0.550000000000000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7.25" customHeight="1" x14ac:dyDescent="0.550000000000000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7.25" customHeight="1"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7.25" customHeight="1" x14ac:dyDescent="0.550000000000000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7.25" customHeight="1" x14ac:dyDescent="0.550000000000000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7.25" customHeight="1"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7.25" customHeight="1" x14ac:dyDescent="0.550000000000000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7.25" customHeight="1" x14ac:dyDescent="0.550000000000000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7.25" customHeight="1" x14ac:dyDescent="0.550000000000000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7.25" customHeight="1" x14ac:dyDescent="0.550000000000000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7.25" customHeight="1"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7.25" customHeight="1" x14ac:dyDescent="0.550000000000000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7.25" customHeight="1" x14ac:dyDescent="0.550000000000000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7.25" customHeight="1" x14ac:dyDescent="0.550000000000000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7.25" customHeight="1"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7.25" customHeight="1"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7.25" customHeight="1"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7.25" customHeight="1"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7.25" customHeight="1"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7.25" customHeight="1"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7.25" customHeight="1"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7.25" customHeight="1" x14ac:dyDescent="0.550000000000000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7.25" customHeight="1" x14ac:dyDescent="0.550000000000000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7.25" customHeight="1"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7.25" customHeight="1"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7.25" customHeight="1"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7.25" customHeight="1" x14ac:dyDescent="0.550000000000000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7.25" customHeight="1" x14ac:dyDescent="0.550000000000000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7.25" customHeight="1" x14ac:dyDescent="0.550000000000000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7.25" customHeight="1" x14ac:dyDescent="0.550000000000000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7.25" customHeight="1" x14ac:dyDescent="0.550000000000000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7.25" customHeight="1" x14ac:dyDescent="0.550000000000000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7.25" customHeight="1" x14ac:dyDescent="0.550000000000000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7.25" customHeight="1" x14ac:dyDescent="0.550000000000000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7.25" customHeight="1" x14ac:dyDescent="0.550000000000000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7.25" customHeight="1" x14ac:dyDescent="0.550000000000000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7.25" customHeight="1" x14ac:dyDescent="0.550000000000000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7.25" customHeight="1" x14ac:dyDescent="0.550000000000000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7.25" customHeight="1" x14ac:dyDescent="0.550000000000000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7.25" customHeight="1" x14ac:dyDescent="0.550000000000000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7.25" customHeight="1" x14ac:dyDescent="0.550000000000000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7.25" customHeight="1" x14ac:dyDescent="0.550000000000000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7.25" customHeight="1" x14ac:dyDescent="0.550000000000000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7.25" customHeight="1" x14ac:dyDescent="0.550000000000000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7.25" customHeight="1" x14ac:dyDescent="0.550000000000000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7.25" customHeight="1" x14ac:dyDescent="0.550000000000000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7.25" customHeight="1" x14ac:dyDescent="0.550000000000000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7.25" customHeight="1" x14ac:dyDescent="0.550000000000000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7.25" customHeight="1" x14ac:dyDescent="0.550000000000000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7.25" customHeight="1" x14ac:dyDescent="0.550000000000000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7.25" customHeight="1" x14ac:dyDescent="0.550000000000000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7.25" customHeight="1" x14ac:dyDescent="0.550000000000000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7.25" customHeight="1" x14ac:dyDescent="0.550000000000000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7.25" customHeight="1" x14ac:dyDescent="0.550000000000000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7.25" customHeight="1" x14ac:dyDescent="0.550000000000000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7.25" customHeight="1" x14ac:dyDescent="0.550000000000000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7.25" customHeight="1" x14ac:dyDescent="0.550000000000000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7.25" customHeight="1" x14ac:dyDescent="0.550000000000000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7.25" customHeight="1" x14ac:dyDescent="0.550000000000000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7.25" customHeight="1" x14ac:dyDescent="0.550000000000000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7.25" customHeight="1" x14ac:dyDescent="0.550000000000000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7.25" customHeight="1" x14ac:dyDescent="0.550000000000000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7.25" customHeight="1" x14ac:dyDescent="0.550000000000000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7.25" customHeight="1" x14ac:dyDescent="0.550000000000000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7.25" customHeight="1" x14ac:dyDescent="0.550000000000000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7.25" customHeight="1" x14ac:dyDescent="0.550000000000000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7.25" customHeight="1" x14ac:dyDescent="0.550000000000000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7.25" customHeight="1" x14ac:dyDescent="0.550000000000000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7.25" customHeight="1" x14ac:dyDescent="0.550000000000000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7.25" customHeight="1" x14ac:dyDescent="0.550000000000000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7.25" customHeight="1" x14ac:dyDescent="0.550000000000000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7.25" customHeight="1" x14ac:dyDescent="0.550000000000000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7.25" customHeight="1" x14ac:dyDescent="0.550000000000000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7.25" customHeight="1" x14ac:dyDescent="0.550000000000000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7.25" customHeight="1" x14ac:dyDescent="0.550000000000000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7.25" customHeight="1" x14ac:dyDescent="0.550000000000000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7.25" customHeight="1" x14ac:dyDescent="0.550000000000000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7.25" customHeight="1" x14ac:dyDescent="0.550000000000000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7.25" customHeight="1" x14ac:dyDescent="0.550000000000000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7.25" customHeight="1" x14ac:dyDescent="0.550000000000000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7.25" customHeight="1" x14ac:dyDescent="0.550000000000000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7.25" customHeight="1" x14ac:dyDescent="0.550000000000000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7.25" customHeight="1" x14ac:dyDescent="0.550000000000000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7.25" customHeight="1" x14ac:dyDescent="0.550000000000000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7.25" customHeight="1" x14ac:dyDescent="0.550000000000000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7.25" customHeight="1" x14ac:dyDescent="0.550000000000000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7.25" customHeight="1" x14ac:dyDescent="0.550000000000000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7.25" customHeight="1" x14ac:dyDescent="0.550000000000000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7.25" customHeight="1" x14ac:dyDescent="0.550000000000000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7.25" customHeight="1" x14ac:dyDescent="0.550000000000000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7.25" customHeight="1" x14ac:dyDescent="0.550000000000000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7.25" customHeight="1" x14ac:dyDescent="0.550000000000000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7.25" customHeight="1" x14ac:dyDescent="0.550000000000000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7.25" customHeight="1" x14ac:dyDescent="0.550000000000000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7.25" customHeight="1" x14ac:dyDescent="0.550000000000000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7.25" customHeight="1" x14ac:dyDescent="0.550000000000000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7.25" customHeight="1" x14ac:dyDescent="0.550000000000000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7.25" customHeight="1" x14ac:dyDescent="0.550000000000000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7.25" customHeight="1" x14ac:dyDescent="0.550000000000000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7.25" customHeight="1" x14ac:dyDescent="0.550000000000000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7.25" customHeight="1" x14ac:dyDescent="0.550000000000000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7.25" customHeight="1" x14ac:dyDescent="0.550000000000000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7.25" customHeight="1" x14ac:dyDescent="0.550000000000000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7.25" customHeight="1" x14ac:dyDescent="0.550000000000000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7.25" customHeight="1" x14ac:dyDescent="0.550000000000000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7.25" customHeight="1" x14ac:dyDescent="0.550000000000000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7.25" customHeight="1" x14ac:dyDescent="0.550000000000000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7.25" customHeight="1" x14ac:dyDescent="0.550000000000000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7.25" customHeight="1" x14ac:dyDescent="0.550000000000000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7.25" customHeight="1" x14ac:dyDescent="0.550000000000000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7.25" customHeight="1" x14ac:dyDescent="0.550000000000000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7.25" customHeight="1" x14ac:dyDescent="0.550000000000000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7.25" customHeight="1" x14ac:dyDescent="0.550000000000000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7.25" customHeight="1" x14ac:dyDescent="0.550000000000000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7.25" customHeight="1" x14ac:dyDescent="0.550000000000000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7.25" customHeight="1" x14ac:dyDescent="0.550000000000000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7.25" customHeight="1" x14ac:dyDescent="0.550000000000000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7.25" customHeight="1" x14ac:dyDescent="0.550000000000000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7.25" customHeight="1" x14ac:dyDescent="0.550000000000000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7.25" customHeight="1" x14ac:dyDescent="0.550000000000000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7.25" customHeight="1" x14ac:dyDescent="0.550000000000000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7.25" customHeight="1" x14ac:dyDescent="0.550000000000000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7.25" customHeight="1" x14ac:dyDescent="0.550000000000000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7.25" customHeight="1" x14ac:dyDescent="0.550000000000000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7.25" customHeight="1" x14ac:dyDescent="0.550000000000000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7.25" customHeight="1" x14ac:dyDescent="0.550000000000000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7.25" customHeight="1" x14ac:dyDescent="0.550000000000000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7.25" customHeight="1" x14ac:dyDescent="0.550000000000000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7.25" customHeight="1" x14ac:dyDescent="0.550000000000000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7.25" customHeight="1" x14ac:dyDescent="0.550000000000000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7.25" customHeight="1" x14ac:dyDescent="0.550000000000000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7.25" customHeight="1" x14ac:dyDescent="0.550000000000000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7.25" customHeight="1" x14ac:dyDescent="0.550000000000000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7.25" customHeight="1" x14ac:dyDescent="0.550000000000000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7.25" customHeight="1" x14ac:dyDescent="0.550000000000000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7.25" customHeight="1" x14ac:dyDescent="0.550000000000000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7.25" customHeight="1" x14ac:dyDescent="0.550000000000000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7.25" customHeight="1" x14ac:dyDescent="0.550000000000000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7.25" customHeight="1" x14ac:dyDescent="0.550000000000000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7.25" customHeight="1" x14ac:dyDescent="0.550000000000000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7.25" customHeight="1" x14ac:dyDescent="0.550000000000000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7.25" customHeight="1" x14ac:dyDescent="0.550000000000000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7.25" customHeight="1" x14ac:dyDescent="0.550000000000000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7.25" customHeight="1" x14ac:dyDescent="0.550000000000000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7.25" customHeight="1" x14ac:dyDescent="0.550000000000000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7.25" customHeight="1" x14ac:dyDescent="0.550000000000000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7.25" customHeight="1" x14ac:dyDescent="0.550000000000000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7.25" customHeight="1" x14ac:dyDescent="0.550000000000000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7.25" customHeight="1" x14ac:dyDescent="0.550000000000000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7.25" customHeight="1" x14ac:dyDescent="0.550000000000000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7.25" customHeight="1" x14ac:dyDescent="0.550000000000000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7.25" customHeight="1" x14ac:dyDescent="0.550000000000000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7.25" customHeight="1" x14ac:dyDescent="0.550000000000000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7.25" customHeight="1" x14ac:dyDescent="0.550000000000000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7.25" customHeight="1" x14ac:dyDescent="0.550000000000000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7.25" customHeight="1" x14ac:dyDescent="0.550000000000000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7.25" customHeight="1" x14ac:dyDescent="0.550000000000000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7.25" customHeight="1" x14ac:dyDescent="0.550000000000000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7.25" customHeight="1" x14ac:dyDescent="0.550000000000000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7.25" customHeight="1" x14ac:dyDescent="0.550000000000000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7.25" customHeight="1" x14ac:dyDescent="0.550000000000000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7.25" customHeight="1" x14ac:dyDescent="0.550000000000000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7.25" customHeight="1" x14ac:dyDescent="0.550000000000000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7.25" customHeight="1" x14ac:dyDescent="0.550000000000000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7.25" customHeight="1" x14ac:dyDescent="0.550000000000000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7.25" customHeight="1" x14ac:dyDescent="0.550000000000000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7.25" customHeight="1" x14ac:dyDescent="0.550000000000000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7.25" customHeight="1" x14ac:dyDescent="0.550000000000000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7.25" customHeight="1" x14ac:dyDescent="0.550000000000000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7.25" customHeight="1" x14ac:dyDescent="0.550000000000000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7.25" customHeight="1" x14ac:dyDescent="0.550000000000000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7.25" customHeight="1" x14ac:dyDescent="0.550000000000000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7.25" customHeight="1" x14ac:dyDescent="0.550000000000000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7.25" customHeight="1" x14ac:dyDescent="0.550000000000000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7.25" customHeight="1" x14ac:dyDescent="0.550000000000000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7.25" customHeight="1" x14ac:dyDescent="0.550000000000000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7.25" customHeight="1" x14ac:dyDescent="0.550000000000000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7.25" customHeight="1" x14ac:dyDescent="0.550000000000000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7.25" customHeight="1" x14ac:dyDescent="0.550000000000000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7.25" customHeight="1" x14ac:dyDescent="0.550000000000000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7.25" customHeight="1" x14ac:dyDescent="0.550000000000000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7.25" customHeight="1" x14ac:dyDescent="0.550000000000000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7.25" customHeight="1" x14ac:dyDescent="0.550000000000000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7.25" customHeight="1" x14ac:dyDescent="0.550000000000000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7.25" customHeight="1" x14ac:dyDescent="0.550000000000000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7.25" customHeight="1" x14ac:dyDescent="0.550000000000000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7.25" customHeight="1" x14ac:dyDescent="0.550000000000000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7.25" customHeight="1" x14ac:dyDescent="0.550000000000000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7.25" customHeight="1" x14ac:dyDescent="0.550000000000000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7.25" customHeight="1" x14ac:dyDescent="0.550000000000000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7.25" customHeight="1" x14ac:dyDescent="0.550000000000000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7.25" customHeight="1" x14ac:dyDescent="0.550000000000000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7.25" customHeight="1" x14ac:dyDescent="0.550000000000000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7.25" customHeight="1" x14ac:dyDescent="0.550000000000000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7.25" customHeight="1" x14ac:dyDescent="0.550000000000000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7.25" customHeight="1" x14ac:dyDescent="0.550000000000000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7.25" customHeight="1" x14ac:dyDescent="0.550000000000000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7.25" customHeight="1" x14ac:dyDescent="0.550000000000000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7.25" customHeight="1" x14ac:dyDescent="0.550000000000000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7.25" customHeight="1" x14ac:dyDescent="0.550000000000000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7.25" customHeight="1" x14ac:dyDescent="0.550000000000000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7.25" customHeight="1" x14ac:dyDescent="0.550000000000000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7.25" customHeight="1" x14ac:dyDescent="0.550000000000000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7.25" customHeight="1" x14ac:dyDescent="0.550000000000000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7.25" customHeight="1" x14ac:dyDescent="0.550000000000000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7.25" customHeight="1" x14ac:dyDescent="0.550000000000000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7.25" customHeight="1" x14ac:dyDescent="0.550000000000000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7.25" customHeight="1" x14ac:dyDescent="0.550000000000000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7.25" customHeight="1" x14ac:dyDescent="0.550000000000000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7.25" customHeight="1" x14ac:dyDescent="0.550000000000000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7.25" customHeight="1" x14ac:dyDescent="0.550000000000000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7.25" customHeight="1" x14ac:dyDescent="0.550000000000000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7.25" customHeight="1" x14ac:dyDescent="0.550000000000000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7.25" customHeight="1" x14ac:dyDescent="0.550000000000000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7.25" customHeight="1" x14ac:dyDescent="0.550000000000000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7.25" customHeight="1" x14ac:dyDescent="0.550000000000000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7.25" customHeight="1" x14ac:dyDescent="0.550000000000000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7.25" customHeight="1" x14ac:dyDescent="0.550000000000000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7.25" customHeight="1" x14ac:dyDescent="0.550000000000000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7.25" customHeight="1" x14ac:dyDescent="0.550000000000000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7.25" customHeight="1" x14ac:dyDescent="0.550000000000000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7.25" customHeight="1" x14ac:dyDescent="0.550000000000000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7.25" customHeight="1" x14ac:dyDescent="0.550000000000000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7.25" customHeight="1" x14ac:dyDescent="0.550000000000000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7.25" customHeight="1" x14ac:dyDescent="0.550000000000000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7.25" customHeight="1" x14ac:dyDescent="0.550000000000000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7.25" customHeight="1" x14ac:dyDescent="0.550000000000000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7.25" customHeight="1" x14ac:dyDescent="0.550000000000000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7.25" customHeight="1" x14ac:dyDescent="0.550000000000000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7.25" customHeight="1" x14ac:dyDescent="0.550000000000000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7.25" customHeight="1" x14ac:dyDescent="0.550000000000000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7.25" customHeight="1" x14ac:dyDescent="0.550000000000000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7.25" customHeight="1" x14ac:dyDescent="0.550000000000000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7.25" customHeight="1" x14ac:dyDescent="0.550000000000000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7.25" customHeight="1" x14ac:dyDescent="0.550000000000000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7.25" customHeight="1" x14ac:dyDescent="0.550000000000000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7.25" customHeight="1" x14ac:dyDescent="0.550000000000000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7.25" customHeight="1" x14ac:dyDescent="0.550000000000000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7.25" customHeight="1" x14ac:dyDescent="0.550000000000000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7.25" customHeight="1" x14ac:dyDescent="0.550000000000000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7.25" customHeight="1" x14ac:dyDescent="0.550000000000000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7.25" customHeight="1" x14ac:dyDescent="0.550000000000000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7.25" customHeight="1" x14ac:dyDescent="0.550000000000000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7.25" customHeight="1" x14ac:dyDescent="0.550000000000000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7.25" customHeight="1" x14ac:dyDescent="0.550000000000000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7.25" customHeight="1" x14ac:dyDescent="0.550000000000000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7.25" customHeight="1" x14ac:dyDescent="0.550000000000000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7.25" customHeight="1" x14ac:dyDescent="0.550000000000000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7.25" customHeight="1" x14ac:dyDescent="0.550000000000000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7.25" customHeight="1" x14ac:dyDescent="0.550000000000000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7.25" customHeight="1" x14ac:dyDescent="0.550000000000000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7.25" customHeight="1" x14ac:dyDescent="0.550000000000000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7.25" customHeight="1" x14ac:dyDescent="0.550000000000000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7.25" customHeight="1" x14ac:dyDescent="0.550000000000000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7.25" customHeight="1" x14ac:dyDescent="0.550000000000000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7.25" customHeight="1" x14ac:dyDescent="0.550000000000000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7.25" customHeight="1" x14ac:dyDescent="0.550000000000000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7.25" customHeight="1" x14ac:dyDescent="0.550000000000000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7.25" customHeight="1" x14ac:dyDescent="0.550000000000000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7.25" customHeight="1" x14ac:dyDescent="0.550000000000000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7.25" customHeight="1" x14ac:dyDescent="0.550000000000000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7.25" customHeight="1" x14ac:dyDescent="0.550000000000000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7.25" customHeight="1" x14ac:dyDescent="0.550000000000000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7.25" customHeight="1" x14ac:dyDescent="0.550000000000000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7.25" customHeight="1" x14ac:dyDescent="0.550000000000000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7.25" customHeight="1" x14ac:dyDescent="0.550000000000000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7.25" customHeight="1" x14ac:dyDescent="0.550000000000000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7.25" customHeight="1" x14ac:dyDescent="0.550000000000000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7.25" customHeight="1" x14ac:dyDescent="0.550000000000000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7.25" customHeight="1" x14ac:dyDescent="0.550000000000000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7.25" customHeight="1" x14ac:dyDescent="0.550000000000000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7.25" customHeight="1" x14ac:dyDescent="0.550000000000000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7.25" customHeight="1" x14ac:dyDescent="0.550000000000000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7.25" customHeight="1" x14ac:dyDescent="0.550000000000000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7.25" customHeight="1" x14ac:dyDescent="0.550000000000000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7.25" customHeight="1" x14ac:dyDescent="0.550000000000000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7.25" customHeight="1" x14ac:dyDescent="0.550000000000000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7.25" customHeight="1" x14ac:dyDescent="0.550000000000000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7.25" customHeight="1" x14ac:dyDescent="0.550000000000000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7.25" customHeight="1" x14ac:dyDescent="0.550000000000000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7.25" customHeight="1" x14ac:dyDescent="0.550000000000000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7.25" customHeight="1" x14ac:dyDescent="0.550000000000000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7.25" customHeight="1" x14ac:dyDescent="0.550000000000000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7.25" customHeight="1" x14ac:dyDescent="0.550000000000000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7.25" customHeight="1" x14ac:dyDescent="0.550000000000000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7.25" customHeight="1" x14ac:dyDescent="0.550000000000000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7.25" customHeight="1" x14ac:dyDescent="0.550000000000000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7.25" customHeight="1" x14ac:dyDescent="0.550000000000000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7.25" customHeight="1" x14ac:dyDescent="0.550000000000000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7.25" customHeight="1" x14ac:dyDescent="0.550000000000000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7.25" customHeight="1" x14ac:dyDescent="0.550000000000000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7.25" customHeight="1" x14ac:dyDescent="0.550000000000000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7.25" customHeight="1" x14ac:dyDescent="0.550000000000000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7.25" customHeight="1" x14ac:dyDescent="0.550000000000000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7.25" customHeight="1" x14ac:dyDescent="0.550000000000000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7.25" customHeight="1" x14ac:dyDescent="0.550000000000000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7.25" customHeight="1" x14ac:dyDescent="0.550000000000000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7.25" customHeight="1" x14ac:dyDescent="0.550000000000000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7.25" customHeight="1" x14ac:dyDescent="0.550000000000000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7.25" customHeight="1" x14ac:dyDescent="0.550000000000000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7.25" customHeight="1" x14ac:dyDescent="0.550000000000000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7.25" customHeight="1" x14ac:dyDescent="0.550000000000000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7.25" customHeight="1" x14ac:dyDescent="0.550000000000000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7.25" customHeight="1" x14ac:dyDescent="0.550000000000000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7.25" customHeight="1" x14ac:dyDescent="0.550000000000000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7.25" customHeight="1" x14ac:dyDescent="0.550000000000000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7.25" customHeight="1" x14ac:dyDescent="0.550000000000000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7.25" customHeight="1" x14ac:dyDescent="0.550000000000000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7.25" customHeight="1" x14ac:dyDescent="0.550000000000000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7.25" customHeight="1" x14ac:dyDescent="0.550000000000000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7.25" customHeight="1" x14ac:dyDescent="0.550000000000000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7.25" customHeight="1" x14ac:dyDescent="0.550000000000000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7.25" customHeight="1" x14ac:dyDescent="0.550000000000000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7.25" customHeight="1" x14ac:dyDescent="0.550000000000000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7.25" customHeight="1" x14ac:dyDescent="0.550000000000000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7.25" customHeight="1" x14ac:dyDescent="0.550000000000000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7.25" customHeight="1" x14ac:dyDescent="0.550000000000000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7.25" customHeight="1" x14ac:dyDescent="0.550000000000000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7.25" customHeight="1" x14ac:dyDescent="0.550000000000000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7.25" customHeight="1" x14ac:dyDescent="0.550000000000000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7.25" customHeight="1" x14ac:dyDescent="0.550000000000000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7.25" customHeight="1" x14ac:dyDescent="0.550000000000000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7.25" customHeight="1" x14ac:dyDescent="0.550000000000000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7.25" customHeight="1" x14ac:dyDescent="0.550000000000000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7.25" customHeight="1" x14ac:dyDescent="0.550000000000000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7.25" customHeight="1" x14ac:dyDescent="0.550000000000000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7.25" customHeight="1" x14ac:dyDescent="0.550000000000000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7.25" customHeight="1" x14ac:dyDescent="0.550000000000000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7.25" customHeight="1" x14ac:dyDescent="0.550000000000000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7.25" customHeight="1" x14ac:dyDescent="0.550000000000000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7.25" customHeight="1" x14ac:dyDescent="0.550000000000000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7.25" customHeight="1" x14ac:dyDescent="0.550000000000000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7.25" customHeight="1" x14ac:dyDescent="0.550000000000000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7.25" customHeight="1" x14ac:dyDescent="0.550000000000000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7.25" customHeight="1" x14ac:dyDescent="0.550000000000000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7.25" customHeight="1" x14ac:dyDescent="0.550000000000000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7.25" customHeight="1" x14ac:dyDescent="0.550000000000000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7.25" customHeight="1" x14ac:dyDescent="0.550000000000000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7.25" customHeight="1" x14ac:dyDescent="0.550000000000000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7.25" customHeight="1" x14ac:dyDescent="0.550000000000000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7.25" customHeight="1" x14ac:dyDescent="0.550000000000000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7.25" customHeight="1" x14ac:dyDescent="0.550000000000000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7.25" customHeight="1" x14ac:dyDescent="0.550000000000000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7.25" customHeight="1" x14ac:dyDescent="0.550000000000000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7.25" customHeight="1" x14ac:dyDescent="0.550000000000000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7.25" customHeight="1" x14ac:dyDescent="0.550000000000000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7.25" customHeight="1" x14ac:dyDescent="0.550000000000000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7.25" customHeight="1" x14ac:dyDescent="0.550000000000000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7.25" customHeight="1" x14ac:dyDescent="0.550000000000000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7.25" customHeight="1" x14ac:dyDescent="0.550000000000000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7.25" customHeight="1" x14ac:dyDescent="0.550000000000000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7.25" customHeight="1" x14ac:dyDescent="0.550000000000000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7.25" customHeight="1" x14ac:dyDescent="0.550000000000000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7.25" customHeight="1" x14ac:dyDescent="0.550000000000000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7.25" customHeight="1" x14ac:dyDescent="0.550000000000000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7.25" customHeight="1" x14ac:dyDescent="0.550000000000000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7.25" customHeight="1" x14ac:dyDescent="0.550000000000000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7.25" customHeight="1" x14ac:dyDescent="0.550000000000000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7.25" customHeight="1" x14ac:dyDescent="0.550000000000000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7.25" customHeight="1" x14ac:dyDescent="0.550000000000000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7.25" customHeight="1" x14ac:dyDescent="0.550000000000000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7.25" customHeight="1" x14ac:dyDescent="0.550000000000000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7.25" customHeight="1" x14ac:dyDescent="0.550000000000000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7.25" customHeight="1" x14ac:dyDescent="0.550000000000000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7.25" customHeight="1" x14ac:dyDescent="0.550000000000000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7.25" customHeight="1" x14ac:dyDescent="0.550000000000000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7.25" customHeight="1" x14ac:dyDescent="0.550000000000000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7.25" customHeight="1" x14ac:dyDescent="0.550000000000000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7.25" customHeight="1" x14ac:dyDescent="0.550000000000000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7.25" customHeight="1" x14ac:dyDescent="0.550000000000000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7.25" customHeight="1" x14ac:dyDescent="0.550000000000000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7.25" customHeight="1" x14ac:dyDescent="0.550000000000000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7.25" customHeight="1" x14ac:dyDescent="0.550000000000000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7.25" customHeight="1" x14ac:dyDescent="0.550000000000000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7.25" customHeight="1" x14ac:dyDescent="0.550000000000000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7.25" customHeight="1" x14ac:dyDescent="0.550000000000000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7.25" customHeight="1" x14ac:dyDescent="0.550000000000000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7.25" customHeight="1" x14ac:dyDescent="0.550000000000000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7.25" customHeight="1" x14ac:dyDescent="0.550000000000000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7.25" customHeight="1" x14ac:dyDescent="0.550000000000000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7.25" customHeight="1" x14ac:dyDescent="0.550000000000000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7.25" customHeight="1" x14ac:dyDescent="0.550000000000000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7.25" customHeight="1" x14ac:dyDescent="0.550000000000000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7.25" customHeight="1" x14ac:dyDescent="0.550000000000000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7.25" customHeight="1" x14ac:dyDescent="0.550000000000000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7.25" customHeight="1" x14ac:dyDescent="0.550000000000000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7.25" customHeight="1" x14ac:dyDescent="0.550000000000000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7.25" customHeight="1" x14ac:dyDescent="0.550000000000000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7.25" customHeight="1" x14ac:dyDescent="0.550000000000000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7.25" customHeight="1" x14ac:dyDescent="0.550000000000000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7.25" customHeight="1" x14ac:dyDescent="0.550000000000000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7.25" customHeight="1" x14ac:dyDescent="0.550000000000000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7.25" customHeight="1" x14ac:dyDescent="0.550000000000000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7.25" customHeight="1" x14ac:dyDescent="0.550000000000000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7.25" customHeight="1" x14ac:dyDescent="0.550000000000000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7.25" customHeight="1" x14ac:dyDescent="0.550000000000000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7.25" customHeight="1" x14ac:dyDescent="0.550000000000000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7.25" customHeight="1" x14ac:dyDescent="0.550000000000000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7.25" customHeight="1" x14ac:dyDescent="0.550000000000000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7.25" customHeight="1" x14ac:dyDescent="0.550000000000000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7.25" customHeight="1" x14ac:dyDescent="0.550000000000000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7.25" customHeight="1" x14ac:dyDescent="0.550000000000000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7.25" customHeight="1" x14ac:dyDescent="0.550000000000000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7.25" customHeight="1" x14ac:dyDescent="0.550000000000000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7.25" customHeight="1" x14ac:dyDescent="0.550000000000000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7.25" customHeight="1" x14ac:dyDescent="0.550000000000000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7.25" customHeight="1" x14ac:dyDescent="0.550000000000000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7.25" customHeight="1" x14ac:dyDescent="0.550000000000000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7.25" customHeight="1" x14ac:dyDescent="0.550000000000000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7.25" customHeight="1" x14ac:dyDescent="0.550000000000000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7.25" customHeight="1" x14ac:dyDescent="0.550000000000000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7.25" customHeight="1" x14ac:dyDescent="0.550000000000000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7.25" customHeight="1" x14ac:dyDescent="0.550000000000000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7.25" customHeight="1" x14ac:dyDescent="0.550000000000000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7.25" customHeight="1" x14ac:dyDescent="0.550000000000000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7.25" customHeight="1" x14ac:dyDescent="0.550000000000000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7.25" customHeight="1" x14ac:dyDescent="0.550000000000000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7.25" customHeight="1" x14ac:dyDescent="0.550000000000000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7.25" customHeight="1" x14ac:dyDescent="0.550000000000000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7.25" customHeight="1" x14ac:dyDescent="0.550000000000000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7.25" customHeight="1" x14ac:dyDescent="0.550000000000000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7.25" customHeight="1" x14ac:dyDescent="0.550000000000000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7.25" customHeight="1" x14ac:dyDescent="0.550000000000000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7.25" customHeight="1" x14ac:dyDescent="0.550000000000000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7.25" customHeight="1" x14ac:dyDescent="0.550000000000000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7.25" customHeight="1" x14ac:dyDescent="0.550000000000000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7.25" customHeight="1" x14ac:dyDescent="0.550000000000000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7.25" customHeight="1" x14ac:dyDescent="0.550000000000000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7.25" customHeight="1" x14ac:dyDescent="0.550000000000000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7.25" customHeight="1" x14ac:dyDescent="0.550000000000000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7.25" customHeight="1" x14ac:dyDescent="0.550000000000000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7.25" customHeight="1" x14ac:dyDescent="0.550000000000000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7.25" customHeight="1" x14ac:dyDescent="0.550000000000000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7.25" customHeight="1" x14ac:dyDescent="0.550000000000000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7.25" customHeight="1" x14ac:dyDescent="0.550000000000000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7.25" customHeight="1" x14ac:dyDescent="0.550000000000000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7.25" customHeight="1" x14ac:dyDescent="0.550000000000000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7.25" customHeight="1" x14ac:dyDescent="0.550000000000000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7.25" customHeight="1" x14ac:dyDescent="0.550000000000000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7.25" customHeight="1" x14ac:dyDescent="0.550000000000000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7.25" customHeight="1" x14ac:dyDescent="0.550000000000000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7.25" customHeight="1" x14ac:dyDescent="0.550000000000000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7.25" customHeight="1" x14ac:dyDescent="0.550000000000000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7.25" customHeight="1" x14ac:dyDescent="0.550000000000000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7.25" customHeight="1" x14ac:dyDescent="0.550000000000000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7.25" customHeight="1" x14ac:dyDescent="0.550000000000000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7.25" customHeight="1" x14ac:dyDescent="0.550000000000000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7.25" customHeight="1" x14ac:dyDescent="0.550000000000000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7.25" customHeight="1" x14ac:dyDescent="0.550000000000000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7.25" customHeight="1" x14ac:dyDescent="0.550000000000000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7.25" customHeight="1" x14ac:dyDescent="0.550000000000000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7.25" customHeight="1" x14ac:dyDescent="0.550000000000000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7.25" customHeight="1" x14ac:dyDescent="0.550000000000000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7.25" customHeight="1" x14ac:dyDescent="0.550000000000000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7.25" customHeight="1" x14ac:dyDescent="0.550000000000000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7.25" customHeight="1" x14ac:dyDescent="0.550000000000000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7.25" customHeight="1" x14ac:dyDescent="0.550000000000000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7.25" customHeight="1" x14ac:dyDescent="0.550000000000000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7.25" customHeight="1" x14ac:dyDescent="0.550000000000000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7.25" customHeight="1" x14ac:dyDescent="0.550000000000000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7.25" customHeight="1" x14ac:dyDescent="0.550000000000000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7.25" customHeight="1" x14ac:dyDescent="0.550000000000000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7.25" customHeight="1" x14ac:dyDescent="0.550000000000000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7.25" customHeight="1" x14ac:dyDescent="0.550000000000000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7.25" customHeight="1" x14ac:dyDescent="0.550000000000000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7.25" customHeight="1" x14ac:dyDescent="0.550000000000000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7.25" customHeight="1" x14ac:dyDescent="0.550000000000000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7.25" customHeight="1" x14ac:dyDescent="0.550000000000000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7.25" customHeight="1" x14ac:dyDescent="0.550000000000000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7.25" customHeight="1" x14ac:dyDescent="0.550000000000000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7.25" customHeight="1" x14ac:dyDescent="0.550000000000000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7.25" customHeight="1" x14ac:dyDescent="0.550000000000000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7.25" customHeight="1" x14ac:dyDescent="0.550000000000000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7.25" customHeight="1" x14ac:dyDescent="0.550000000000000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7.25" customHeight="1" x14ac:dyDescent="0.550000000000000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7.25" customHeight="1" x14ac:dyDescent="0.550000000000000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7.25" customHeight="1" x14ac:dyDescent="0.550000000000000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7.25" customHeight="1" x14ac:dyDescent="0.550000000000000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7.25" customHeight="1" x14ac:dyDescent="0.550000000000000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7.25" customHeight="1" x14ac:dyDescent="0.550000000000000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7.25" customHeight="1" x14ac:dyDescent="0.550000000000000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7.25" customHeight="1" x14ac:dyDescent="0.550000000000000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7.25" customHeight="1" x14ac:dyDescent="0.550000000000000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7.25" customHeight="1" x14ac:dyDescent="0.550000000000000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7.25" customHeight="1" x14ac:dyDescent="0.550000000000000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7.25" customHeight="1" x14ac:dyDescent="0.550000000000000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7.25" customHeight="1" x14ac:dyDescent="0.550000000000000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7.25" customHeight="1" x14ac:dyDescent="0.550000000000000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7.25" customHeight="1" x14ac:dyDescent="0.550000000000000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7.25" customHeight="1" x14ac:dyDescent="0.550000000000000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7.25" customHeight="1" x14ac:dyDescent="0.550000000000000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7.25" customHeight="1" x14ac:dyDescent="0.550000000000000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7.25" customHeight="1" x14ac:dyDescent="0.550000000000000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7.25" customHeight="1" x14ac:dyDescent="0.550000000000000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7.25" customHeight="1" x14ac:dyDescent="0.550000000000000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7.25" customHeight="1" x14ac:dyDescent="0.550000000000000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7.25" customHeight="1" x14ac:dyDescent="0.550000000000000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7.25" customHeight="1" x14ac:dyDescent="0.550000000000000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7.25" customHeight="1" x14ac:dyDescent="0.550000000000000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7.25" customHeight="1" x14ac:dyDescent="0.550000000000000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7.25" customHeight="1" x14ac:dyDescent="0.550000000000000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7.25" customHeight="1" x14ac:dyDescent="0.550000000000000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7.25" customHeight="1" x14ac:dyDescent="0.550000000000000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7.25" customHeight="1" x14ac:dyDescent="0.550000000000000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7.25" customHeight="1" x14ac:dyDescent="0.550000000000000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7.25" customHeight="1" x14ac:dyDescent="0.550000000000000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7.25" customHeight="1" x14ac:dyDescent="0.550000000000000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7.25" customHeight="1" x14ac:dyDescent="0.550000000000000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7.25" customHeight="1" x14ac:dyDescent="0.550000000000000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7.25" customHeight="1" x14ac:dyDescent="0.550000000000000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7.25" customHeight="1" x14ac:dyDescent="0.550000000000000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7.25" customHeight="1" x14ac:dyDescent="0.550000000000000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7.25" customHeight="1" x14ac:dyDescent="0.550000000000000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7.25" customHeight="1" x14ac:dyDescent="0.550000000000000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7.25" customHeight="1" x14ac:dyDescent="0.550000000000000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7.25" customHeight="1" x14ac:dyDescent="0.550000000000000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7.25" customHeight="1" x14ac:dyDescent="0.550000000000000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7.25" customHeight="1" x14ac:dyDescent="0.550000000000000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7.25" customHeight="1" x14ac:dyDescent="0.550000000000000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7.25" customHeight="1" x14ac:dyDescent="0.550000000000000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7.25" customHeight="1" x14ac:dyDescent="0.550000000000000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7.25" customHeight="1" x14ac:dyDescent="0.550000000000000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7.25" customHeight="1" x14ac:dyDescent="0.550000000000000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7.25" customHeight="1" x14ac:dyDescent="0.550000000000000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7.25" customHeight="1" x14ac:dyDescent="0.550000000000000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7.25" customHeight="1" x14ac:dyDescent="0.550000000000000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7.25" customHeight="1" x14ac:dyDescent="0.550000000000000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7.25" customHeight="1" x14ac:dyDescent="0.550000000000000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7.25" customHeight="1" x14ac:dyDescent="0.550000000000000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7.25" customHeight="1" x14ac:dyDescent="0.550000000000000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7.25" customHeight="1" x14ac:dyDescent="0.550000000000000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7.25" customHeight="1" x14ac:dyDescent="0.550000000000000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7.25" customHeight="1" x14ac:dyDescent="0.550000000000000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7.25" customHeight="1" x14ac:dyDescent="0.550000000000000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7.25" customHeight="1" x14ac:dyDescent="0.550000000000000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7.25" customHeight="1" x14ac:dyDescent="0.550000000000000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7.25" customHeight="1" x14ac:dyDescent="0.550000000000000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7.25" customHeight="1" x14ac:dyDescent="0.550000000000000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7.25" customHeight="1" x14ac:dyDescent="0.550000000000000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7.25" customHeight="1" x14ac:dyDescent="0.550000000000000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7.25" customHeight="1" x14ac:dyDescent="0.550000000000000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7.25" customHeight="1" x14ac:dyDescent="0.550000000000000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7.25" customHeight="1" x14ac:dyDescent="0.550000000000000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7.25" customHeight="1" x14ac:dyDescent="0.550000000000000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7.25" customHeight="1" x14ac:dyDescent="0.550000000000000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7.25" customHeight="1" x14ac:dyDescent="0.550000000000000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7.25" customHeight="1" x14ac:dyDescent="0.550000000000000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7.25" customHeight="1" x14ac:dyDescent="0.550000000000000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7.25" customHeight="1" x14ac:dyDescent="0.550000000000000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7.25" customHeight="1" x14ac:dyDescent="0.550000000000000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7.25" customHeight="1" x14ac:dyDescent="0.550000000000000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7.25" customHeight="1" x14ac:dyDescent="0.550000000000000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7.25" customHeight="1" x14ac:dyDescent="0.550000000000000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7.25" customHeight="1" x14ac:dyDescent="0.550000000000000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7.25" customHeight="1" x14ac:dyDescent="0.550000000000000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7.25" customHeight="1" x14ac:dyDescent="0.550000000000000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7.25" customHeight="1" x14ac:dyDescent="0.550000000000000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7.25" customHeight="1" x14ac:dyDescent="0.550000000000000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7.25" customHeight="1" x14ac:dyDescent="0.550000000000000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7.25" customHeight="1" x14ac:dyDescent="0.550000000000000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7.25" customHeight="1" x14ac:dyDescent="0.550000000000000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7.25" customHeight="1" x14ac:dyDescent="0.550000000000000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7.25" customHeight="1" x14ac:dyDescent="0.550000000000000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7.25" customHeight="1" x14ac:dyDescent="0.550000000000000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7.25" customHeight="1" x14ac:dyDescent="0.550000000000000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7.25" customHeight="1" x14ac:dyDescent="0.550000000000000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7.25" customHeight="1" x14ac:dyDescent="0.550000000000000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7.25" customHeight="1" x14ac:dyDescent="0.550000000000000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7.25" customHeight="1" x14ac:dyDescent="0.550000000000000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7.25" customHeight="1" x14ac:dyDescent="0.550000000000000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7.25" customHeight="1" x14ac:dyDescent="0.550000000000000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7.25" customHeight="1" x14ac:dyDescent="0.550000000000000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7.25" customHeight="1" x14ac:dyDescent="0.550000000000000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7.25" customHeight="1" x14ac:dyDescent="0.550000000000000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7.25" customHeight="1" x14ac:dyDescent="0.550000000000000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7.25" customHeight="1" x14ac:dyDescent="0.550000000000000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7.25" customHeight="1" x14ac:dyDescent="0.550000000000000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7.25" customHeight="1" x14ac:dyDescent="0.550000000000000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7.25" customHeight="1" x14ac:dyDescent="0.550000000000000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7.25" customHeight="1" x14ac:dyDescent="0.550000000000000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7.25" customHeight="1" x14ac:dyDescent="0.550000000000000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7.25" customHeight="1" x14ac:dyDescent="0.550000000000000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7.25" customHeight="1" x14ac:dyDescent="0.550000000000000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7.25" customHeight="1" x14ac:dyDescent="0.550000000000000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7.25" customHeight="1" x14ac:dyDescent="0.550000000000000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7.25" customHeight="1" x14ac:dyDescent="0.550000000000000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7.25" customHeight="1" x14ac:dyDescent="0.550000000000000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7.25" customHeight="1" x14ac:dyDescent="0.550000000000000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7.25" customHeight="1" x14ac:dyDescent="0.550000000000000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7.25" customHeight="1" x14ac:dyDescent="0.550000000000000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7.25" customHeight="1" x14ac:dyDescent="0.550000000000000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7.25" customHeight="1" x14ac:dyDescent="0.550000000000000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7.25" customHeight="1" x14ac:dyDescent="0.550000000000000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7.25" customHeight="1" x14ac:dyDescent="0.550000000000000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7.25" customHeight="1" x14ac:dyDescent="0.550000000000000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7.25" customHeight="1" x14ac:dyDescent="0.550000000000000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7.25" customHeight="1" x14ac:dyDescent="0.550000000000000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7.25" customHeight="1" x14ac:dyDescent="0.550000000000000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7.25" customHeight="1" x14ac:dyDescent="0.550000000000000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7.25" customHeight="1" x14ac:dyDescent="0.550000000000000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7.25" customHeight="1" x14ac:dyDescent="0.550000000000000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7.25" customHeight="1" x14ac:dyDescent="0.550000000000000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7.25" customHeight="1" x14ac:dyDescent="0.550000000000000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7.25" customHeight="1" x14ac:dyDescent="0.550000000000000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7.25" customHeight="1" x14ac:dyDescent="0.550000000000000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7.25" customHeight="1" x14ac:dyDescent="0.550000000000000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7.25" customHeight="1" x14ac:dyDescent="0.550000000000000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7.25" customHeight="1" x14ac:dyDescent="0.550000000000000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7.25" customHeight="1" x14ac:dyDescent="0.550000000000000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7.25" customHeight="1" x14ac:dyDescent="0.550000000000000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7.25" customHeight="1" x14ac:dyDescent="0.550000000000000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7.25" customHeight="1" x14ac:dyDescent="0.550000000000000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7.25" customHeight="1" x14ac:dyDescent="0.550000000000000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7.25" customHeight="1" x14ac:dyDescent="0.550000000000000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7.25" customHeight="1" x14ac:dyDescent="0.550000000000000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7.25" customHeight="1" x14ac:dyDescent="0.550000000000000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7.25" customHeight="1" x14ac:dyDescent="0.550000000000000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7.25" customHeight="1" x14ac:dyDescent="0.550000000000000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7.25" customHeight="1" x14ac:dyDescent="0.550000000000000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7.25" customHeight="1" x14ac:dyDescent="0.550000000000000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7.25" customHeight="1" x14ac:dyDescent="0.550000000000000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7.25" customHeight="1" x14ac:dyDescent="0.550000000000000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7.25" customHeight="1" x14ac:dyDescent="0.550000000000000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7.25" customHeight="1" x14ac:dyDescent="0.550000000000000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7.25" customHeight="1" x14ac:dyDescent="0.550000000000000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7.25" customHeight="1" x14ac:dyDescent="0.550000000000000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7.25" customHeight="1" x14ac:dyDescent="0.550000000000000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7.25" customHeight="1" x14ac:dyDescent="0.550000000000000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7.25" customHeight="1" x14ac:dyDescent="0.550000000000000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7.25" customHeight="1" x14ac:dyDescent="0.550000000000000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7.25" customHeight="1" x14ac:dyDescent="0.550000000000000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7.25" customHeight="1" x14ac:dyDescent="0.550000000000000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7.25" customHeight="1" x14ac:dyDescent="0.550000000000000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7.25" customHeight="1" x14ac:dyDescent="0.550000000000000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7.25" customHeight="1" x14ac:dyDescent="0.550000000000000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7.25" customHeight="1" x14ac:dyDescent="0.550000000000000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7.25" customHeight="1" x14ac:dyDescent="0.550000000000000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7.25" customHeight="1" x14ac:dyDescent="0.550000000000000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7.25" customHeight="1" x14ac:dyDescent="0.550000000000000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7.25" customHeight="1" x14ac:dyDescent="0.550000000000000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7.25" customHeight="1" x14ac:dyDescent="0.550000000000000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7.25" customHeight="1" x14ac:dyDescent="0.550000000000000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7.25" customHeight="1" x14ac:dyDescent="0.550000000000000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7.25" customHeight="1" x14ac:dyDescent="0.550000000000000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7.25" customHeight="1" x14ac:dyDescent="0.550000000000000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7.25" customHeight="1" x14ac:dyDescent="0.550000000000000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7.25" customHeight="1" x14ac:dyDescent="0.550000000000000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7.25" customHeight="1" x14ac:dyDescent="0.550000000000000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7.25" customHeight="1" x14ac:dyDescent="0.550000000000000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7.25" customHeight="1" x14ac:dyDescent="0.550000000000000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7.25" customHeight="1" x14ac:dyDescent="0.550000000000000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7.25" customHeight="1" x14ac:dyDescent="0.550000000000000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7.25" customHeight="1" x14ac:dyDescent="0.550000000000000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7.25" customHeight="1" x14ac:dyDescent="0.550000000000000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7.25" customHeight="1" x14ac:dyDescent="0.550000000000000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7.25" customHeight="1" x14ac:dyDescent="0.550000000000000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7.25" customHeight="1" x14ac:dyDescent="0.550000000000000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7.25" customHeight="1" x14ac:dyDescent="0.550000000000000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7.25" customHeight="1" x14ac:dyDescent="0.550000000000000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7.25" customHeight="1" x14ac:dyDescent="0.550000000000000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7.25" customHeight="1" x14ac:dyDescent="0.550000000000000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7.25" customHeight="1" x14ac:dyDescent="0.550000000000000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7.25" customHeight="1" x14ac:dyDescent="0.550000000000000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7.25" customHeight="1" x14ac:dyDescent="0.550000000000000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7.25" customHeight="1" x14ac:dyDescent="0.550000000000000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7.25" customHeight="1" x14ac:dyDescent="0.550000000000000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7.25" customHeight="1" x14ac:dyDescent="0.550000000000000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7.25" customHeight="1" x14ac:dyDescent="0.550000000000000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7.25" customHeight="1" x14ac:dyDescent="0.550000000000000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7.25" customHeight="1" x14ac:dyDescent="0.550000000000000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7.25" customHeight="1" x14ac:dyDescent="0.550000000000000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7.25" customHeight="1" x14ac:dyDescent="0.550000000000000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7.25" customHeight="1" x14ac:dyDescent="0.550000000000000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7.25" customHeight="1" x14ac:dyDescent="0.550000000000000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7.25" customHeight="1" x14ac:dyDescent="0.550000000000000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7.25" customHeight="1" x14ac:dyDescent="0.550000000000000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7.25" customHeight="1" x14ac:dyDescent="0.550000000000000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7.25" customHeight="1" x14ac:dyDescent="0.550000000000000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7.25" customHeight="1" x14ac:dyDescent="0.550000000000000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7.25" customHeight="1" x14ac:dyDescent="0.550000000000000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7.25" customHeight="1" x14ac:dyDescent="0.550000000000000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7.25" customHeight="1" x14ac:dyDescent="0.550000000000000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7.25" customHeight="1" x14ac:dyDescent="0.550000000000000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7.25" customHeight="1" x14ac:dyDescent="0.550000000000000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7.25" customHeight="1" x14ac:dyDescent="0.550000000000000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7.25" customHeight="1" x14ac:dyDescent="0.550000000000000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7.25" customHeight="1" x14ac:dyDescent="0.550000000000000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7.25" customHeight="1" x14ac:dyDescent="0.550000000000000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7.25" customHeight="1" x14ac:dyDescent="0.550000000000000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7.25" customHeight="1" x14ac:dyDescent="0.550000000000000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7.25" customHeight="1" x14ac:dyDescent="0.550000000000000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7.25" customHeight="1" x14ac:dyDescent="0.550000000000000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7.25" customHeight="1" x14ac:dyDescent="0.550000000000000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7.25" customHeight="1" x14ac:dyDescent="0.550000000000000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7.25" customHeight="1" x14ac:dyDescent="0.550000000000000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7.25" customHeight="1" x14ac:dyDescent="0.550000000000000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7.25" customHeight="1" x14ac:dyDescent="0.550000000000000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7.25" customHeight="1" x14ac:dyDescent="0.550000000000000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7.25" customHeight="1" x14ac:dyDescent="0.550000000000000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7.25" customHeight="1" x14ac:dyDescent="0.550000000000000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7.25" customHeight="1" x14ac:dyDescent="0.550000000000000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7.25" customHeight="1" x14ac:dyDescent="0.550000000000000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7.25" customHeight="1" x14ac:dyDescent="0.550000000000000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7.25" customHeight="1" x14ac:dyDescent="0.550000000000000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7.25" customHeight="1" x14ac:dyDescent="0.550000000000000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7.25" customHeight="1" x14ac:dyDescent="0.550000000000000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7.25" customHeight="1" x14ac:dyDescent="0.550000000000000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7.25" customHeight="1" x14ac:dyDescent="0.550000000000000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7.25" customHeight="1" x14ac:dyDescent="0.550000000000000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7.25" customHeight="1" x14ac:dyDescent="0.550000000000000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7.25" customHeight="1" x14ac:dyDescent="0.550000000000000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7.25" customHeight="1" x14ac:dyDescent="0.550000000000000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7.25" customHeight="1" x14ac:dyDescent="0.550000000000000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7.25" customHeight="1" x14ac:dyDescent="0.550000000000000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7.25" customHeight="1" x14ac:dyDescent="0.550000000000000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7.25" customHeight="1" x14ac:dyDescent="0.550000000000000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7.25" customHeight="1" x14ac:dyDescent="0.550000000000000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7.25" customHeight="1" x14ac:dyDescent="0.550000000000000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7.25" customHeight="1" x14ac:dyDescent="0.550000000000000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7.25" customHeight="1" x14ac:dyDescent="0.550000000000000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7.25" customHeight="1" x14ac:dyDescent="0.550000000000000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7.25" customHeight="1" x14ac:dyDescent="0.550000000000000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7.25" customHeight="1" x14ac:dyDescent="0.550000000000000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7.25" customHeight="1" x14ac:dyDescent="0.550000000000000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7.25" customHeight="1" x14ac:dyDescent="0.550000000000000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7.25" customHeight="1" x14ac:dyDescent="0.550000000000000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7.25" customHeight="1" x14ac:dyDescent="0.550000000000000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7.25" customHeight="1" x14ac:dyDescent="0.550000000000000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7.25" customHeight="1" x14ac:dyDescent="0.550000000000000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7.25" customHeight="1" x14ac:dyDescent="0.550000000000000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7.25" customHeight="1" x14ac:dyDescent="0.550000000000000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7.25" customHeight="1" x14ac:dyDescent="0.550000000000000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7.25" customHeight="1" x14ac:dyDescent="0.550000000000000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7.25" customHeight="1" x14ac:dyDescent="0.550000000000000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7.25" customHeight="1" x14ac:dyDescent="0.550000000000000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7.25" customHeight="1" x14ac:dyDescent="0.550000000000000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7.25" customHeight="1" x14ac:dyDescent="0.550000000000000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7.25" customHeight="1" x14ac:dyDescent="0.550000000000000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7.25" customHeight="1" x14ac:dyDescent="0.550000000000000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7.25" customHeight="1" x14ac:dyDescent="0.550000000000000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7.25" customHeight="1" x14ac:dyDescent="0.550000000000000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7.25" customHeight="1" x14ac:dyDescent="0.550000000000000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7.25" customHeight="1" x14ac:dyDescent="0.550000000000000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7.25" customHeight="1" x14ac:dyDescent="0.550000000000000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7.25" customHeight="1" x14ac:dyDescent="0.550000000000000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7.25" customHeight="1" x14ac:dyDescent="0.550000000000000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7.25" customHeight="1" x14ac:dyDescent="0.550000000000000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7.25" customHeight="1" x14ac:dyDescent="0.550000000000000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7.25" customHeight="1" x14ac:dyDescent="0.550000000000000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7.25" customHeight="1" x14ac:dyDescent="0.550000000000000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7.25" customHeight="1" x14ac:dyDescent="0.550000000000000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7.25" customHeight="1" x14ac:dyDescent="0.550000000000000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7.25" customHeight="1" x14ac:dyDescent="0.550000000000000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7.25" customHeight="1" x14ac:dyDescent="0.550000000000000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7.25" customHeight="1" x14ac:dyDescent="0.550000000000000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7.25" customHeight="1" x14ac:dyDescent="0.550000000000000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7.25" customHeight="1" x14ac:dyDescent="0.550000000000000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7.25" customHeight="1" x14ac:dyDescent="0.550000000000000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7.25" customHeight="1" x14ac:dyDescent="0.550000000000000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7.25" customHeight="1" x14ac:dyDescent="0.550000000000000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7.25" customHeight="1" x14ac:dyDescent="0.550000000000000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7.25" customHeight="1" x14ac:dyDescent="0.550000000000000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7.25" customHeight="1" x14ac:dyDescent="0.550000000000000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7.25" customHeight="1" x14ac:dyDescent="0.550000000000000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7.25" customHeight="1" x14ac:dyDescent="0.550000000000000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7.25" customHeight="1" x14ac:dyDescent="0.550000000000000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7.25" customHeight="1" x14ac:dyDescent="0.550000000000000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7.25" customHeight="1" x14ac:dyDescent="0.550000000000000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7.25" customHeight="1" x14ac:dyDescent="0.550000000000000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7.25" customHeight="1" x14ac:dyDescent="0.550000000000000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7.25" customHeight="1" x14ac:dyDescent="0.550000000000000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7.25" customHeight="1" x14ac:dyDescent="0.550000000000000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7.25" customHeight="1" x14ac:dyDescent="0.550000000000000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7.25" customHeight="1" x14ac:dyDescent="0.550000000000000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7.25" customHeight="1" x14ac:dyDescent="0.550000000000000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7.25" customHeight="1" x14ac:dyDescent="0.550000000000000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7.25" customHeight="1" x14ac:dyDescent="0.550000000000000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7.25" customHeight="1" x14ac:dyDescent="0.550000000000000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7.25" customHeight="1" x14ac:dyDescent="0.550000000000000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7.25" customHeight="1" x14ac:dyDescent="0.550000000000000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7.25" customHeight="1" x14ac:dyDescent="0.550000000000000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7.25" customHeight="1" x14ac:dyDescent="0.550000000000000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7.25" customHeight="1" x14ac:dyDescent="0.550000000000000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7.25" customHeight="1" x14ac:dyDescent="0.550000000000000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7.25" customHeight="1" x14ac:dyDescent="0.550000000000000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7.25" customHeight="1" x14ac:dyDescent="0.550000000000000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7.25" customHeight="1" x14ac:dyDescent="0.550000000000000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7.25" customHeight="1" x14ac:dyDescent="0.550000000000000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7.25" customHeight="1" x14ac:dyDescent="0.550000000000000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7.25" customHeight="1" x14ac:dyDescent="0.550000000000000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7.25" customHeight="1" x14ac:dyDescent="0.550000000000000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7.25" customHeight="1" x14ac:dyDescent="0.550000000000000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7.25" customHeight="1" x14ac:dyDescent="0.550000000000000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7.25" customHeight="1" x14ac:dyDescent="0.550000000000000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7.25" customHeight="1" x14ac:dyDescent="0.550000000000000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7.25" customHeight="1" x14ac:dyDescent="0.550000000000000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7.25" customHeight="1" x14ac:dyDescent="0.550000000000000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7.25" customHeight="1" x14ac:dyDescent="0.550000000000000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7.25" customHeight="1" x14ac:dyDescent="0.550000000000000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7.25" customHeight="1" x14ac:dyDescent="0.550000000000000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7.25" customHeight="1" x14ac:dyDescent="0.550000000000000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7.25" customHeight="1" x14ac:dyDescent="0.550000000000000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7.25" customHeight="1" x14ac:dyDescent="0.550000000000000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7.25" customHeight="1" x14ac:dyDescent="0.550000000000000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7.25" customHeight="1" x14ac:dyDescent="0.550000000000000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7.25" customHeight="1" x14ac:dyDescent="0.550000000000000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7.25" customHeight="1" x14ac:dyDescent="0.550000000000000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7.25" customHeight="1" x14ac:dyDescent="0.550000000000000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7.25" customHeight="1" x14ac:dyDescent="0.550000000000000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7.25" customHeight="1" x14ac:dyDescent="0.550000000000000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7.25" customHeight="1" x14ac:dyDescent="0.550000000000000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7.25" customHeight="1" x14ac:dyDescent="0.550000000000000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7.25" customHeight="1" x14ac:dyDescent="0.550000000000000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7.25" customHeight="1" x14ac:dyDescent="0.550000000000000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7.25" customHeight="1" x14ac:dyDescent="0.550000000000000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7.25" customHeight="1" x14ac:dyDescent="0.550000000000000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7.25" customHeight="1" x14ac:dyDescent="0.550000000000000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7.25" customHeight="1" x14ac:dyDescent="0.5500000000000000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7.25" customHeight="1" x14ac:dyDescent="0.5500000000000000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7.25" customHeight="1" x14ac:dyDescent="0.5500000000000000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7.25" customHeight="1" x14ac:dyDescent="0.5500000000000000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7.25" customHeight="1" x14ac:dyDescent="0.5500000000000000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7.25" customHeight="1" x14ac:dyDescent="0.5500000000000000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7.25" customHeight="1" x14ac:dyDescent="0.5500000000000000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7.25" customHeight="1" x14ac:dyDescent="0.5500000000000000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7.25" customHeight="1" x14ac:dyDescent="0.5500000000000000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7.25" customHeight="1" x14ac:dyDescent="0.5500000000000000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7.25" customHeight="1" x14ac:dyDescent="0.55000000000000004">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7.25" customHeight="1" x14ac:dyDescent="0.5500000000000000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opLeftCell="A28" workbookViewId="0">
      <selection activeCell="F7" sqref="F7"/>
    </sheetView>
  </sheetViews>
  <sheetFormatPr defaultColWidth="12.59765625" defaultRowHeight="15" customHeight="1" x14ac:dyDescent="0.55000000000000004"/>
  <cols>
    <col min="1" max="1" width="9" style="2" customWidth="1"/>
    <col min="2" max="2" width="17.3984375" style="2" customWidth="1"/>
    <col min="3" max="3" width="25.59765625" style="2" customWidth="1"/>
    <col min="4" max="4" width="46.59765625" style="2" customWidth="1"/>
    <col min="5" max="5" width="31" style="2" customWidth="1"/>
    <col min="6" max="10" width="9" style="2" customWidth="1"/>
    <col min="11" max="26" width="8.59765625" style="2" customWidth="1"/>
    <col min="27" max="16384" width="12.59765625" style="2"/>
  </cols>
  <sheetData>
    <row r="1" spans="1:26" ht="17.25" customHeight="1" x14ac:dyDescent="0.55000000000000004">
      <c r="A1" s="1"/>
      <c r="B1" s="1"/>
      <c r="C1" s="1"/>
      <c r="D1" s="1"/>
      <c r="E1" s="1"/>
      <c r="F1" s="1"/>
      <c r="G1" s="1"/>
      <c r="H1" s="1"/>
      <c r="I1" s="1"/>
      <c r="J1" s="1"/>
      <c r="K1" s="1"/>
      <c r="L1" s="1"/>
      <c r="M1" s="1"/>
      <c r="N1" s="1"/>
      <c r="O1" s="1"/>
      <c r="P1" s="1"/>
      <c r="Q1" s="1"/>
      <c r="R1" s="1"/>
      <c r="S1" s="1"/>
      <c r="T1" s="1"/>
      <c r="U1" s="1"/>
      <c r="V1" s="1"/>
      <c r="W1" s="1"/>
      <c r="X1" s="1"/>
      <c r="Y1" s="1"/>
      <c r="Z1" s="1"/>
    </row>
    <row r="2" spans="1:26" s="21" customFormat="1" ht="34.950000000000003" customHeight="1" x14ac:dyDescent="0.9">
      <c r="A2" s="161"/>
      <c r="B2" s="24" t="s">
        <v>127</v>
      </c>
      <c r="C2" s="161"/>
      <c r="D2" s="161"/>
      <c r="E2" s="161"/>
      <c r="F2" s="161"/>
      <c r="G2" s="161"/>
      <c r="H2" s="161"/>
      <c r="I2" s="161"/>
      <c r="J2" s="161"/>
      <c r="K2" s="161"/>
      <c r="L2" s="161"/>
      <c r="M2" s="161"/>
      <c r="N2" s="161"/>
      <c r="O2" s="161"/>
      <c r="P2" s="161"/>
      <c r="Q2" s="161"/>
      <c r="R2" s="161"/>
      <c r="S2" s="161"/>
      <c r="T2" s="161"/>
      <c r="U2" s="161"/>
      <c r="V2" s="161"/>
      <c r="W2" s="161"/>
      <c r="X2" s="161"/>
      <c r="Y2" s="161"/>
      <c r="Z2" s="161"/>
    </row>
    <row r="3" spans="1:26" ht="17.25" customHeight="1" x14ac:dyDescent="0.55000000000000004">
      <c r="A3" s="1"/>
      <c r="B3" s="1"/>
      <c r="C3" s="1"/>
      <c r="D3" s="1"/>
      <c r="E3" s="1"/>
      <c r="F3" s="1"/>
      <c r="G3" s="1"/>
      <c r="H3" s="1"/>
      <c r="I3" s="1"/>
      <c r="J3" s="1"/>
      <c r="K3" s="1"/>
      <c r="L3" s="1"/>
      <c r="M3" s="1"/>
      <c r="N3" s="1"/>
      <c r="O3" s="1"/>
      <c r="P3" s="1"/>
      <c r="Q3" s="1"/>
      <c r="R3" s="1"/>
      <c r="S3" s="1"/>
      <c r="T3" s="1"/>
      <c r="U3" s="1"/>
      <c r="V3" s="1"/>
      <c r="W3" s="1"/>
      <c r="X3" s="1"/>
      <c r="Y3" s="1"/>
      <c r="Z3" s="1"/>
    </row>
    <row r="4" spans="1:26" ht="17.25" customHeight="1" x14ac:dyDescent="0.55000000000000004">
      <c r="A4" s="1"/>
      <c r="B4" s="1"/>
      <c r="C4" s="1"/>
      <c r="D4" s="1"/>
      <c r="E4" s="1"/>
      <c r="F4" s="1"/>
      <c r="G4" s="1"/>
      <c r="H4" s="1"/>
      <c r="I4" s="1"/>
      <c r="J4" s="1"/>
      <c r="K4" s="1"/>
      <c r="L4" s="1"/>
      <c r="M4" s="1"/>
      <c r="N4" s="1"/>
      <c r="O4" s="1"/>
      <c r="P4" s="1"/>
      <c r="Q4" s="1"/>
      <c r="R4" s="1"/>
      <c r="S4" s="1"/>
      <c r="T4" s="1"/>
      <c r="U4" s="1"/>
      <c r="V4" s="1"/>
      <c r="W4" s="1"/>
      <c r="X4" s="1"/>
      <c r="Y4" s="1"/>
      <c r="Z4" s="1"/>
    </row>
    <row r="5" spans="1:26" ht="17.25" customHeight="1" x14ac:dyDescent="0.55000000000000004">
      <c r="A5" s="1"/>
      <c r="B5" s="1" t="s">
        <v>133</v>
      </c>
      <c r="C5" s="1"/>
      <c r="D5" s="1"/>
      <c r="E5" s="1"/>
      <c r="F5" s="1"/>
      <c r="G5" s="1"/>
      <c r="H5" s="1"/>
      <c r="I5" s="1"/>
      <c r="J5" s="1"/>
      <c r="K5" s="1"/>
      <c r="L5" s="1"/>
      <c r="M5" s="1"/>
      <c r="N5" s="1"/>
      <c r="O5" s="1"/>
      <c r="P5" s="1"/>
      <c r="Q5" s="1"/>
      <c r="R5" s="1"/>
      <c r="S5" s="1"/>
      <c r="T5" s="1"/>
      <c r="U5" s="1"/>
      <c r="V5" s="1"/>
      <c r="W5" s="1"/>
      <c r="X5" s="1"/>
      <c r="Y5" s="1"/>
      <c r="Z5" s="1"/>
    </row>
    <row r="6" spans="1:26" ht="17.25" customHeight="1" x14ac:dyDescent="0.55000000000000004">
      <c r="A6" s="1"/>
      <c r="B6" s="1"/>
      <c r="C6" s="1"/>
      <c r="D6" s="1"/>
      <c r="E6" s="1"/>
      <c r="F6" s="1"/>
      <c r="G6" s="1"/>
      <c r="H6" s="1"/>
      <c r="I6" s="1"/>
      <c r="J6" s="1"/>
      <c r="K6" s="1"/>
      <c r="L6" s="1"/>
      <c r="M6" s="1"/>
      <c r="N6" s="1"/>
      <c r="O6" s="1"/>
      <c r="P6" s="1"/>
      <c r="Q6" s="1"/>
      <c r="R6" s="1"/>
      <c r="S6" s="1"/>
      <c r="T6" s="1"/>
      <c r="U6" s="1"/>
      <c r="V6" s="1"/>
      <c r="W6" s="1"/>
      <c r="X6" s="1"/>
      <c r="Y6" s="1"/>
      <c r="Z6" s="1"/>
    </row>
    <row r="7" spans="1:26" ht="17.25" customHeight="1" x14ac:dyDescent="0.55000000000000004">
      <c r="A7" s="1"/>
      <c r="B7" s="1" t="s">
        <v>202</v>
      </c>
      <c r="C7" s="1"/>
      <c r="D7" s="1"/>
      <c r="E7" s="1"/>
      <c r="F7" s="1"/>
      <c r="G7" s="1"/>
      <c r="H7" s="1"/>
      <c r="I7" s="1"/>
      <c r="J7" s="1"/>
      <c r="K7" s="1"/>
      <c r="L7" s="1"/>
      <c r="M7" s="1"/>
      <c r="N7" s="1"/>
      <c r="O7" s="1"/>
      <c r="P7" s="1"/>
      <c r="Q7" s="1"/>
      <c r="R7" s="1"/>
      <c r="S7" s="1"/>
      <c r="T7" s="1"/>
      <c r="U7" s="1"/>
      <c r="V7" s="1"/>
      <c r="W7" s="1"/>
      <c r="X7" s="1"/>
      <c r="Y7" s="1"/>
      <c r="Z7" s="1"/>
    </row>
    <row r="8" spans="1:26" ht="17.25" customHeight="1" x14ac:dyDescent="0.55000000000000004">
      <c r="A8" s="1"/>
      <c r="B8" s="1"/>
      <c r="C8" s="1"/>
      <c r="D8" s="1"/>
      <c r="E8" s="1"/>
      <c r="F8" s="1"/>
      <c r="G8" s="1"/>
      <c r="H8" s="1"/>
      <c r="I8" s="1"/>
      <c r="J8" s="1"/>
      <c r="K8" s="1"/>
      <c r="L8" s="1"/>
      <c r="M8" s="1"/>
      <c r="N8" s="1"/>
      <c r="O8" s="1"/>
      <c r="P8" s="1"/>
      <c r="Q8" s="1"/>
      <c r="R8" s="1"/>
      <c r="S8" s="1"/>
      <c r="T8" s="1"/>
      <c r="U8" s="1"/>
      <c r="V8" s="1"/>
      <c r="W8" s="1"/>
      <c r="X8" s="1"/>
      <c r="Y8" s="1"/>
      <c r="Z8" s="1"/>
    </row>
    <row r="9" spans="1:26" ht="17.25" customHeight="1" x14ac:dyDescent="0.55000000000000004">
      <c r="A9" s="1"/>
      <c r="B9" s="55" t="s">
        <v>128</v>
      </c>
      <c r="C9" s="55" t="s">
        <v>129</v>
      </c>
      <c r="D9" s="55" t="s">
        <v>130</v>
      </c>
      <c r="E9" s="1"/>
      <c r="F9" s="1"/>
      <c r="G9" s="1"/>
      <c r="H9" s="1"/>
      <c r="I9" s="1"/>
      <c r="J9" s="1"/>
      <c r="K9" s="1"/>
      <c r="L9" s="1"/>
      <c r="M9" s="1"/>
      <c r="N9" s="1"/>
      <c r="O9" s="1"/>
      <c r="P9" s="1"/>
      <c r="Q9" s="1"/>
      <c r="R9" s="1"/>
      <c r="S9" s="1"/>
      <c r="T9" s="1"/>
      <c r="U9" s="1"/>
      <c r="V9" s="1"/>
      <c r="W9" s="1"/>
      <c r="X9" s="1"/>
      <c r="Y9" s="1"/>
      <c r="Z9" s="1"/>
    </row>
    <row r="10" spans="1:26" ht="17.25" customHeight="1" x14ac:dyDescent="0.55000000000000004">
      <c r="A10" s="1"/>
      <c r="B10" s="87" t="s">
        <v>42</v>
      </c>
      <c r="C10" s="162">
        <v>814</v>
      </c>
      <c r="D10" s="162">
        <f ca="1">OFFSET(lu_Service_start,9,1)*C10</f>
        <v>6865219.0200000005</v>
      </c>
      <c r="E10" s="1"/>
      <c r="F10" s="1"/>
      <c r="G10" s="1"/>
      <c r="H10" s="1"/>
      <c r="I10" s="1"/>
      <c r="J10" s="1"/>
      <c r="K10" s="1"/>
      <c r="L10" s="1"/>
      <c r="M10" s="1"/>
      <c r="N10" s="1"/>
      <c r="O10" s="1"/>
      <c r="P10" s="1"/>
      <c r="Q10" s="1"/>
      <c r="R10" s="1"/>
      <c r="S10" s="1"/>
      <c r="T10" s="1"/>
      <c r="U10" s="1"/>
      <c r="V10" s="1"/>
      <c r="W10" s="1"/>
      <c r="X10" s="1"/>
      <c r="Y10" s="1"/>
      <c r="Z10" s="1"/>
    </row>
    <row r="11" spans="1:26" ht="17.25" customHeight="1" x14ac:dyDescent="0.55000000000000004">
      <c r="A11" s="1"/>
      <c r="B11" s="90" t="s">
        <v>64</v>
      </c>
      <c r="C11" s="163">
        <v>262</v>
      </c>
      <c r="D11" s="163">
        <f ca="1">OFFSET(lu_Education_start,9,1)*C11</f>
        <v>755393.15999999992</v>
      </c>
      <c r="E11" s="1"/>
      <c r="F11" s="1"/>
      <c r="G11" s="1"/>
      <c r="H11" s="1"/>
      <c r="I11" s="1"/>
      <c r="J11" s="1"/>
      <c r="K11" s="1"/>
      <c r="L11" s="1"/>
      <c r="M11" s="1"/>
      <c r="N11" s="1"/>
      <c r="O11" s="1"/>
      <c r="P11" s="1"/>
      <c r="Q11" s="1"/>
      <c r="R11" s="1"/>
      <c r="S11" s="1"/>
      <c r="T11" s="1"/>
      <c r="U11" s="1"/>
      <c r="V11" s="1"/>
      <c r="W11" s="1"/>
      <c r="X11" s="1"/>
      <c r="Y11" s="1"/>
      <c r="Z11" s="1"/>
    </row>
    <row r="12" spans="1:26" ht="17.25" customHeight="1" x14ac:dyDescent="0.55000000000000004">
      <c r="A12" s="1"/>
      <c r="B12" s="85" t="s">
        <v>38</v>
      </c>
      <c r="C12" s="164">
        <v>147</v>
      </c>
      <c r="D12" s="164">
        <f ca="1">OFFSET(lu_Residential_start,9,1)*C12</f>
        <v>3626935.4099999997</v>
      </c>
      <c r="E12" s="1"/>
      <c r="F12" s="1"/>
      <c r="G12" s="1"/>
      <c r="H12" s="1"/>
      <c r="I12" s="1"/>
      <c r="J12" s="1"/>
      <c r="K12" s="1"/>
      <c r="L12" s="1"/>
      <c r="M12" s="1"/>
      <c r="N12" s="1"/>
      <c r="O12" s="1"/>
      <c r="P12" s="1"/>
      <c r="Q12" s="1"/>
      <c r="R12" s="1"/>
      <c r="S12" s="1"/>
      <c r="T12" s="1"/>
      <c r="U12" s="1"/>
      <c r="V12" s="1"/>
      <c r="W12" s="1"/>
      <c r="X12" s="1"/>
      <c r="Y12" s="1"/>
      <c r="Z12" s="1"/>
    </row>
    <row r="13" spans="1:26" ht="17.25" customHeight="1" x14ac:dyDescent="0.55000000000000004">
      <c r="A13" s="1"/>
      <c r="B13" s="98" t="s">
        <v>74</v>
      </c>
      <c r="C13" s="165">
        <v>212</v>
      </c>
      <c r="D13" s="165">
        <f ca="1">OFFSET(lu_Entertainment_start,9,1)*C13</f>
        <v>916800.36</v>
      </c>
      <c r="E13" s="1"/>
      <c r="F13" s="1"/>
      <c r="G13" s="1"/>
      <c r="H13" s="1"/>
      <c r="I13" s="1"/>
      <c r="J13" s="1"/>
      <c r="K13" s="1"/>
      <c r="L13" s="1"/>
      <c r="M13" s="1"/>
      <c r="N13" s="1"/>
      <c r="O13" s="1"/>
      <c r="P13" s="1"/>
      <c r="Q13" s="1"/>
      <c r="R13" s="1"/>
      <c r="S13" s="1"/>
      <c r="T13" s="1"/>
      <c r="U13" s="1"/>
      <c r="V13" s="1"/>
      <c r="W13" s="1"/>
      <c r="X13" s="1"/>
      <c r="Y13" s="1"/>
      <c r="Z13" s="1"/>
    </row>
    <row r="14" spans="1:26" ht="17.25" customHeight="1" x14ac:dyDescent="0.55000000000000004">
      <c r="A14" s="1"/>
      <c r="B14" s="91" t="s">
        <v>40</v>
      </c>
      <c r="C14" s="166">
        <v>786</v>
      </c>
      <c r="D14" s="166">
        <f ca="1">OFFSET(lu_Hospital_start,9,1)*C14</f>
        <v>5144149.92</v>
      </c>
      <c r="E14" s="1"/>
      <c r="F14" s="1"/>
      <c r="G14" s="1"/>
      <c r="H14" s="1"/>
      <c r="I14" s="1"/>
      <c r="J14" s="1"/>
      <c r="K14" s="1"/>
      <c r="L14" s="1"/>
      <c r="M14" s="1"/>
      <c r="N14" s="1"/>
      <c r="O14" s="1"/>
      <c r="P14" s="1"/>
      <c r="Q14" s="1"/>
      <c r="R14" s="1"/>
      <c r="S14" s="1"/>
      <c r="T14" s="1"/>
      <c r="U14" s="1"/>
      <c r="V14" s="1"/>
      <c r="W14" s="1"/>
      <c r="X14" s="1"/>
      <c r="Y14" s="1"/>
      <c r="Z14" s="1"/>
    </row>
    <row r="15" spans="1:26" ht="17.25" customHeight="1" x14ac:dyDescent="0.55000000000000004">
      <c r="A15" s="1"/>
      <c r="B15" s="93" t="s">
        <v>34</v>
      </c>
      <c r="C15" s="167">
        <v>122</v>
      </c>
      <c r="D15" s="167">
        <f ca="1">OFFSET(lu_Museum_start,9,1)*C15</f>
        <v>626258.94000000006</v>
      </c>
      <c r="E15" s="1"/>
      <c r="F15" s="1"/>
      <c r="G15" s="1"/>
      <c r="H15" s="1"/>
      <c r="I15" s="1"/>
      <c r="J15" s="1"/>
      <c r="K15" s="1"/>
      <c r="L15" s="1"/>
      <c r="M15" s="1"/>
      <c r="N15" s="1"/>
      <c r="O15" s="1"/>
      <c r="P15" s="1"/>
      <c r="Q15" s="1"/>
      <c r="R15" s="1"/>
      <c r="S15" s="1"/>
      <c r="T15" s="1"/>
      <c r="U15" s="1"/>
      <c r="V15" s="1"/>
      <c r="W15" s="1"/>
      <c r="X15" s="1"/>
      <c r="Y15" s="1"/>
      <c r="Z15" s="1"/>
    </row>
    <row r="16" spans="1:26" ht="17.25" customHeight="1" x14ac:dyDescent="0.55000000000000004">
      <c r="A16" s="1"/>
      <c r="B16" s="94" t="s">
        <v>87</v>
      </c>
      <c r="C16" s="168">
        <v>293</v>
      </c>
      <c r="D16" s="168">
        <f ca="1">OFFSET(lu_Office_start,9,1)*C16</f>
        <v>2861382.33</v>
      </c>
      <c r="E16" s="1"/>
      <c r="F16" s="1"/>
      <c r="G16" s="1"/>
      <c r="H16" s="1"/>
      <c r="I16" s="1"/>
      <c r="J16" s="1"/>
      <c r="K16" s="1"/>
      <c r="L16" s="1"/>
      <c r="M16" s="1"/>
      <c r="N16" s="1"/>
      <c r="O16" s="1"/>
      <c r="P16" s="1"/>
      <c r="Q16" s="1"/>
      <c r="R16" s="1"/>
      <c r="S16" s="1"/>
      <c r="T16" s="1"/>
      <c r="U16" s="1"/>
      <c r="V16" s="1"/>
      <c r="W16" s="1"/>
      <c r="X16" s="1"/>
      <c r="Y16" s="1"/>
      <c r="Z16" s="1"/>
    </row>
    <row r="17" spans="1:26" ht="17.25" customHeight="1" x14ac:dyDescent="0.55000000000000004">
      <c r="A17" s="1"/>
      <c r="B17" s="41"/>
      <c r="C17" s="41"/>
      <c r="D17" s="42"/>
      <c r="E17" s="1"/>
      <c r="F17" s="1"/>
      <c r="G17" s="1"/>
      <c r="H17" s="1"/>
      <c r="I17" s="1"/>
      <c r="J17" s="1"/>
      <c r="K17" s="1"/>
      <c r="L17" s="1"/>
      <c r="M17" s="1"/>
      <c r="N17" s="1"/>
      <c r="O17" s="1"/>
      <c r="P17" s="1"/>
      <c r="Q17" s="1"/>
      <c r="R17" s="1"/>
      <c r="S17" s="1"/>
      <c r="T17" s="1"/>
      <c r="U17" s="1"/>
      <c r="V17" s="1"/>
      <c r="W17" s="1"/>
      <c r="X17" s="1"/>
      <c r="Y17" s="1"/>
      <c r="Z17" s="1"/>
    </row>
    <row r="18" spans="1:26" ht="17.25" customHeight="1" x14ac:dyDescent="0.55000000000000004">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7.25" customHeight="1" x14ac:dyDescent="0.55000000000000004">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7.25" customHeight="1" x14ac:dyDescent="0.55000000000000004">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7.25" customHeight="1" x14ac:dyDescent="0.55000000000000004">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7.25" customHeight="1" x14ac:dyDescent="0.55000000000000004">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7.25" customHeight="1" x14ac:dyDescent="0.55000000000000004">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7.25" customHeight="1" x14ac:dyDescent="0.55000000000000004">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7.25" customHeight="1" x14ac:dyDescent="0.55000000000000004">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7.25" customHeight="1" x14ac:dyDescent="0.55000000000000004">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7.25" customHeight="1" x14ac:dyDescent="0.55000000000000004">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7.25" customHeight="1" x14ac:dyDescent="0.55000000000000004">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7.25" customHeight="1" x14ac:dyDescent="0.55000000000000004">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7.25" customHeight="1" x14ac:dyDescent="0.55000000000000004">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7.25" customHeight="1" x14ac:dyDescent="0.55000000000000004">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7.25" customHeight="1" x14ac:dyDescent="0.55000000000000004">
      <c r="A32" s="1"/>
      <c r="B32" s="1"/>
      <c r="C32" s="1"/>
      <c r="D32" s="1"/>
      <c r="E32" s="65"/>
      <c r="F32" s="65"/>
      <c r="G32" s="1"/>
      <c r="H32" s="1"/>
      <c r="I32" s="1"/>
      <c r="J32" s="1"/>
      <c r="K32" s="1"/>
      <c r="L32" s="1"/>
      <c r="M32" s="1"/>
      <c r="N32" s="1"/>
      <c r="O32" s="1"/>
      <c r="P32" s="1"/>
      <c r="Q32" s="1"/>
      <c r="R32" s="1"/>
      <c r="S32" s="1"/>
      <c r="T32" s="1"/>
      <c r="U32" s="1"/>
      <c r="V32" s="1"/>
      <c r="W32" s="1"/>
      <c r="X32" s="1"/>
      <c r="Y32" s="1"/>
      <c r="Z32" s="1"/>
    </row>
    <row r="33" spans="1:26" ht="17.25" customHeight="1" x14ac:dyDescent="0.55000000000000004">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7.25" customHeight="1" x14ac:dyDescent="0.55000000000000004">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7.25" customHeight="1" x14ac:dyDescent="0.55000000000000004">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7.25" customHeight="1" x14ac:dyDescent="0.55000000000000004">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7.25" customHeight="1" x14ac:dyDescent="0.55000000000000004">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7.25" customHeight="1" x14ac:dyDescent="0.55000000000000004">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7.25" customHeight="1" x14ac:dyDescent="0.55000000000000004">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7.25" customHeight="1" x14ac:dyDescent="0.5500000000000000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7.25" customHeight="1" x14ac:dyDescent="0.55000000000000004">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7.25" customHeight="1" x14ac:dyDescent="0.55000000000000004">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7.25" customHeight="1" x14ac:dyDescent="0.55000000000000004">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7.25" customHeight="1" x14ac:dyDescent="0.5500000000000000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7.25" customHeight="1" x14ac:dyDescent="0.55000000000000004">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7.25" customHeight="1" x14ac:dyDescent="0.55000000000000004">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7.25" customHeight="1" x14ac:dyDescent="0.5500000000000000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7.25" customHeight="1" x14ac:dyDescent="0.5500000000000000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7.25" customHeight="1" x14ac:dyDescent="0.5500000000000000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7.25" customHeight="1" x14ac:dyDescent="0.5500000000000000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7.25" customHeight="1" x14ac:dyDescent="0.5500000000000000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7.25" customHeight="1" x14ac:dyDescent="0.55000000000000004">
      <c r="A52" s="5"/>
      <c r="B52" s="1"/>
      <c r="C52" s="1"/>
      <c r="D52" s="1"/>
      <c r="E52" s="1"/>
      <c r="F52" s="1"/>
      <c r="G52" s="1"/>
      <c r="H52" s="1"/>
      <c r="I52" s="1"/>
      <c r="J52" s="1"/>
      <c r="K52" s="1"/>
      <c r="L52" s="1"/>
      <c r="M52" s="1"/>
      <c r="N52" s="1"/>
      <c r="O52" s="1"/>
      <c r="P52" s="1"/>
      <c r="Q52" s="1"/>
      <c r="R52" s="1"/>
      <c r="S52" s="1"/>
      <c r="T52" s="1"/>
      <c r="U52" s="1"/>
      <c r="V52" s="1"/>
      <c r="W52" s="1"/>
      <c r="X52" s="1"/>
      <c r="Y52" s="1"/>
      <c r="Z52" s="1"/>
    </row>
    <row r="53" spans="1:26" ht="17.25" customHeight="1" x14ac:dyDescent="0.5500000000000000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7.25" customHeight="1" x14ac:dyDescent="0.5500000000000000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7.25" customHeight="1" x14ac:dyDescent="0.5500000000000000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7.25" customHeight="1" x14ac:dyDescent="0.5500000000000000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7.25" customHeight="1" x14ac:dyDescent="0.55000000000000004">
      <c r="A57" s="1"/>
      <c r="B57" s="169"/>
      <c r="C57" s="170"/>
      <c r="D57" s="170"/>
      <c r="E57" s="170"/>
      <c r="F57" s="1"/>
      <c r="G57" s="1"/>
      <c r="H57" s="1"/>
      <c r="I57" s="1"/>
      <c r="J57" s="1"/>
      <c r="K57" s="1"/>
      <c r="L57" s="1"/>
      <c r="M57" s="1"/>
      <c r="N57" s="1"/>
      <c r="O57" s="1"/>
      <c r="P57" s="1"/>
      <c r="Q57" s="1"/>
      <c r="R57" s="1"/>
      <c r="S57" s="1"/>
      <c r="T57" s="1"/>
      <c r="U57" s="1"/>
      <c r="V57" s="1"/>
      <c r="W57" s="1"/>
      <c r="X57" s="1"/>
      <c r="Y57" s="1"/>
      <c r="Z57" s="1"/>
    </row>
    <row r="58" spans="1:26" ht="17.25" customHeight="1" x14ac:dyDescent="0.55000000000000004">
      <c r="A58" s="1"/>
      <c r="B58" s="169"/>
      <c r="C58" s="170"/>
      <c r="D58" s="170"/>
      <c r="E58" s="170"/>
      <c r="F58" s="1"/>
      <c r="G58" s="1"/>
      <c r="H58" s="1"/>
      <c r="I58" s="1"/>
      <c r="J58" s="1"/>
      <c r="K58" s="1"/>
      <c r="L58" s="1"/>
      <c r="M58" s="1"/>
      <c r="N58" s="1"/>
      <c r="O58" s="1"/>
      <c r="P58" s="1"/>
      <c r="Q58" s="1"/>
      <c r="R58" s="1"/>
      <c r="S58" s="1"/>
      <c r="T58" s="1"/>
      <c r="U58" s="1"/>
      <c r="V58" s="1"/>
      <c r="W58" s="1"/>
      <c r="X58" s="1"/>
      <c r="Y58" s="1"/>
      <c r="Z58" s="1"/>
    </row>
    <row r="59" spans="1:26" ht="17.25" customHeight="1" x14ac:dyDescent="0.55000000000000004">
      <c r="A59" s="1"/>
      <c r="B59" s="169"/>
      <c r="C59" s="5"/>
      <c r="D59" s="5"/>
      <c r="E59" s="5"/>
      <c r="F59" s="1"/>
      <c r="G59" s="1"/>
      <c r="H59" s="1"/>
      <c r="I59" s="1"/>
      <c r="J59" s="1"/>
      <c r="K59" s="1"/>
      <c r="L59" s="1"/>
      <c r="M59" s="1"/>
      <c r="N59" s="1"/>
      <c r="O59" s="1"/>
      <c r="P59" s="1"/>
      <c r="Q59" s="1"/>
      <c r="R59" s="1"/>
      <c r="S59" s="1"/>
      <c r="T59" s="1"/>
      <c r="U59" s="1"/>
      <c r="V59" s="1"/>
      <c r="W59" s="1"/>
      <c r="X59" s="1"/>
      <c r="Y59" s="1"/>
      <c r="Z59" s="1"/>
    </row>
    <row r="60" spans="1:26" ht="17.25" customHeight="1" x14ac:dyDescent="0.55000000000000004">
      <c r="A60" s="1"/>
      <c r="B60" s="169"/>
      <c r="C60" s="5"/>
      <c r="D60" s="5"/>
      <c r="E60" s="5"/>
      <c r="F60" s="1"/>
      <c r="G60" s="1"/>
      <c r="H60" s="1"/>
      <c r="I60" s="1"/>
      <c r="J60" s="1"/>
      <c r="K60" s="1"/>
      <c r="L60" s="1"/>
      <c r="M60" s="1"/>
      <c r="N60" s="1"/>
      <c r="O60" s="1"/>
      <c r="P60" s="1"/>
      <c r="Q60" s="1"/>
      <c r="R60" s="1"/>
      <c r="S60" s="1"/>
      <c r="T60" s="1"/>
      <c r="U60" s="1"/>
      <c r="V60" s="1"/>
      <c r="W60" s="1"/>
      <c r="X60" s="1"/>
      <c r="Y60" s="1"/>
      <c r="Z60" s="1"/>
    </row>
    <row r="61" spans="1:26" ht="17.25" customHeight="1" x14ac:dyDescent="0.55000000000000004">
      <c r="A61" s="1"/>
      <c r="B61" s="169"/>
      <c r="C61" s="170"/>
      <c r="D61" s="170"/>
      <c r="E61" s="170"/>
      <c r="F61" s="1"/>
      <c r="G61" s="1"/>
      <c r="H61" s="1"/>
      <c r="I61" s="1"/>
      <c r="J61" s="1"/>
      <c r="K61" s="1"/>
      <c r="L61" s="1"/>
      <c r="M61" s="1"/>
      <c r="N61" s="1"/>
      <c r="O61" s="1"/>
      <c r="P61" s="1"/>
      <c r="Q61" s="1"/>
      <c r="R61" s="1"/>
      <c r="S61" s="1"/>
      <c r="T61" s="1"/>
      <c r="U61" s="1"/>
      <c r="V61" s="1"/>
      <c r="W61" s="1"/>
      <c r="X61" s="1"/>
      <c r="Y61" s="1"/>
      <c r="Z61" s="1"/>
    </row>
    <row r="62" spans="1:26" ht="17.25" customHeight="1" x14ac:dyDescent="0.55000000000000004">
      <c r="A62" s="1"/>
      <c r="B62" s="169"/>
      <c r="C62" s="170"/>
      <c r="D62" s="170"/>
      <c r="E62" s="170"/>
      <c r="F62" s="1"/>
      <c r="G62" s="1"/>
      <c r="H62" s="1"/>
      <c r="I62" s="1"/>
      <c r="J62" s="1"/>
      <c r="K62" s="1"/>
      <c r="L62" s="1"/>
      <c r="M62" s="1"/>
      <c r="N62" s="1"/>
      <c r="O62" s="1"/>
      <c r="P62" s="1"/>
      <c r="Q62" s="1"/>
      <c r="R62" s="1"/>
      <c r="S62" s="1"/>
      <c r="T62" s="1"/>
      <c r="U62" s="1"/>
      <c r="V62" s="1"/>
      <c r="W62" s="1"/>
      <c r="X62" s="1"/>
      <c r="Y62" s="1"/>
      <c r="Z62" s="1"/>
    </row>
    <row r="63" spans="1:26" ht="17.25" customHeight="1" x14ac:dyDescent="0.55000000000000004">
      <c r="A63" s="1"/>
      <c r="B63" s="169"/>
      <c r="C63" s="170"/>
      <c r="D63" s="170"/>
      <c r="E63" s="170"/>
      <c r="F63" s="1"/>
      <c r="G63" s="1"/>
      <c r="H63" s="1"/>
      <c r="I63" s="1"/>
      <c r="J63" s="1"/>
      <c r="K63" s="1"/>
      <c r="L63" s="1"/>
      <c r="M63" s="1"/>
      <c r="N63" s="1"/>
      <c r="O63" s="1"/>
      <c r="P63" s="1"/>
      <c r="Q63" s="1"/>
      <c r="R63" s="1"/>
      <c r="S63" s="1"/>
      <c r="T63" s="1"/>
      <c r="U63" s="1"/>
      <c r="V63" s="1"/>
      <c r="W63" s="1"/>
      <c r="X63" s="1"/>
      <c r="Y63" s="1"/>
      <c r="Z63" s="1"/>
    </row>
    <row r="64" spans="1:26" ht="17.25" customHeight="1" x14ac:dyDescent="0.55000000000000004">
      <c r="A64" s="1"/>
      <c r="B64" s="169"/>
      <c r="C64" s="170"/>
      <c r="D64" s="170"/>
      <c r="E64" s="170"/>
      <c r="F64" s="1"/>
      <c r="G64" s="1"/>
      <c r="H64" s="1"/>
      <c r="I64" s="1"/>
      <c r="J64" s="1"/>
      <c r="K64" s="1"/>
      <c r="L64" s="1"/>
      <c r="M64" s="1"/>
      <c r="N64" s="1"/>
      <c r="O64" s="1"/>
      <c r="P64" s="1"/>
      <c r="Q64" s="1"/>
      <c r="R64" s="1"/>
      <c r="S64" s="1"/>
      <c r="T64" s="1"/>
      <c r="U64" s="1"/>
      <c r="V64" s="1"/>
      <c r="W64" s="1"/>
      <c r="X64" s="1"/>
      <c r="Y64" s="1"/>
      <c r="Z64" s="1"/>
    </row>
    <row r="65" spans="1:26" ht="17.25" customHeight="1" x14ac:dyDescent="0.550000000000000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7.25" customHeight="1" x14ac:dyDescent="0.550000000000000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7.25" customHeight="1" x14ac:dyDescent="0.550000000000000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7.25" customHeight="1" x14ac:dyDescent="0.550000000000000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7.25" customHeight="1" x14ac:dyDescent="0.550000000000000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7.25" customHeight="1" x14ac:dyDescent="0.550000000000000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7.25" customHeight="1" x14ac:dyDescent="0.550000000000000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7.25" customHeight="1" x14ac:dyDescent="0.550000000000000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7.25" customHeight="1" x14ac:dyDescent="0.550000000000000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7.25" customHeight="1" x14ac:dyDescent="0.550000000000000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7.25" customHeight="1" x14ac:dyDescent="0.550000000000000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7.25" customHeight="1" x14ac:dyDescent="0.550000000000000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7.25" customHeight="1" x14ac:dyDescent="0.550000000000000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7.25" customHeight="1" x14ac:dyDescent="0.550000000000000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7.25" customHeight="1" x14ac:dyDescent="0.550000000000000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7.25" customHeight="1" x14ac:dyDescent="0.550000000000000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7.25" customHeight="1" x14ac:dyDescent="0.550000000000000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7.25" customHeight="1" x14ac:dyDescent="0.550000000000000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7.25" customHeight="1" x14ac:dyDescent="0.550000000000000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7.25" customHeight="1" x14ac:dyDescent="0.550000000000000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7.25" customHeight="1" x14ac:dyDescent="0.550000000000000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7.25" customHeight="1"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7.25" customHeight="1"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7.25" customHeight="1"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7.25" customHeight="1"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7.25" customHeight="1"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7.25" customHeight="1"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7.25" customHeight="1"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7.25" customHeight="1"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7.25" customHeight="1"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7.25" customHeight="1"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7.25" customHeight="1"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7.25" customHeight="1"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7.25" customHeight="1"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7.25" customHeight="1"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7.25" customHeight="1"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7.25" customHeight="1"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7.25" customHeight="1"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7.25" customHeight="1"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7.25" customHeight="1"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7.25" customHeight="1"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7.25" customHeight="1"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7.25" customHeight="1"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7.25" customHeight="1"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7.25" customHeight="1"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7.25" customHeight="1"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7.25" customHeight="1"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7.25" customHeight="1"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7.25" customHeight="1"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7.25" customHeight="1"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7.25" customHeight="1"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7.25" customHeight="1"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7.25" customHeight="1"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7.25" customHeight="1"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7.25" customHeight="1"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7.25" customHeight="1"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7.25" customHeight="1"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7.25" customHeight="1"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7.25" customHeight="1"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7.25" customHeight="1"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7.25" customHeight="1"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7.25" customHeight="1"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7.25" customHeight="1"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7.25" customHeight="1"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7.25" customHeight="1"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7.25" customHeight="1"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7.25" customHeight="1"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7.25" customHeight="1"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7.25" customHeight="1"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7.25" customHeight="1"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7.25" customHeight="1"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7.25" customHeight="1"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7.25" customHeight="1" x14ac:dyDescent="0.550000000000000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7.25" customHeight="1" x14ac:dyDescent="0.550000000000000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7.25" customHeight="1" x14ac:dyDescent="0.550000000000000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7.25" customHeight="1" x14ac:dyDescent="0.550000000000000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7.25" customHeight="1" x14ac:dyDescent="0.550000000000000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7.25" customHeight="1" x14ac:dyDescent="0.550000000000000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7.25" customHeight="1" x14ac:dyDescent="0.550000000000000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7.25" customHeight="1" x14ac:dyDescent="0.550000000000000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7.25" customHeight="1" x14ac:dyDescent="0.550000000000000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7.25" customHeight="1" x14ac:dyDescent="0.550000000000000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7.25" customHeight="1" x14ac:dyDescent="0.550000000000000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7.25" customHeight="1" x14ac:dyDescent="0.550000000000000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7.25" customHeight="1" x14ac:dyDescent="0.550000000000000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7.25" customHeight="1" x14ac:dyDescent="0.550000000000000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7.25" customHeight="1" x14ac:dyDescent="0.550000000000000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7.25" customHeight="1" x14ac:dyDescent="0.550000000000000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7.25" customHeight="1" x14ac:dyDescent="0.550000000000000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7.25" customHeight="1" x14ac:dyDescent="0.550000000000000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7.25" customHeight="1" x14ac:dyDescent="0.550000000000000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7.25" customHeight="1" x14ac:dyDescent="0.550000000000000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7.25" customHeight="1" x14ac:dyDescent="0.550000000000000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7.25" customHeight="1" x14ac:dyDescent="0.550000000000000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7.25" customHeight="1" x14ac:dyDescent="0.550000000000000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7.25" customHeight="1" x14ac:dyDescent="0.550000000000000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7.25" customHeight="1" x14ac:dyDescent="0.550000000000000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7.25" customHeight="1" x14ac:dyDescent="0.550000000000000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7.25" customHeight="1" x14ac:dyDescent="0.550000000000000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7.25" customHeight="1" x14ac:dyDescent="0.550000000000000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7.25" customHeight="1" x14ac:dyDescent="0.550000000000000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7.25" customHeight="1"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7.25" customHeight="1" x14ac:dyDescent="0.550000000000000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7.25" customHeight="1" x14ac:dyDescent="0.550000000000000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7.25" customHeight="1" x14ac:dyDescent="0.550000000000000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7.25" customHeight="1" x14ac:dyDescent="0.550000000000000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7.25" customHeight="1" x14ac:dyDescent="0.550000000000000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7.25" customHeight="1" x14ac:dyDescent="0.550000000000000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7.25" customHeight="1" x14ac:dyDescent="0.550000000000000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7.25" customHeight="1"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7.25" customHeight="1" x14ac:dyDescent="0.550000000000000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7.25" customHeight="1" x14ac:dyDescent="0.550000000000000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7.25" customHeight="1"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7.25" customHeight="1" x14ac:dyDescent="0.550000000000000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7.25" customHeight="1" x14ac:dyDescent="0.550000000000000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7.25" customHeight="1" x14ac:dyDescent="0.550000000000000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7.25" customHeight="1" x14ac:dyDescent="0.550000000000000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7.25" customHeight="1"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7.25" customHeight="1" x14ac:dyDescent="0.550000000000000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7.25" customHeight="1" x14ac:dyDescent="0.550000000000000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7.25" customHeight="1" x14ac:dyDescent="0.550000000000000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7.25" customHeight="1"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7.25" customHeight="1"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7.25" customHeight="1"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7.25" customHeight="1"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7.25" customHeight="1"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7.25" customHeight="1"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7.25" customHeight="1"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7.25" customHeight="1" x14ac:dyDescent="0.550000000000000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7.25" customHeight="1" x14ac:dyDescent="0.550000000000000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7.25" customHeight="1"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7.25" customHeight="1"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7.25" customHeight="1"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7.25" customHeight="1" x14ac:dyDescent="0.550000000000000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7.25" customHeight="1" x14ac:dyDescent="0.550000000000000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7.25" customHeight="1" x14ac:dyDescent="0.550000000000000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7.25" customHeight="1" x14ac:dyDescent="0.550000000000000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7.25" customHeight="1" x14ac:dyDescent="0.550000000000000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7.25" customHeight="1" x14ac:dyDescent="0.550000000000000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7.25" customHeight="1" x14ac:dyDescent="0.550000000000000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7.25" customHeight="1" x14ac:dyDescent="0.550000000000000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7.25" customHeight="1" x14ac:dyDescent="0.550000000000000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7.25" customHeight="1" x14ac:dyDescent="0.550000000000000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7.25" customHeight="1" x14ac:dyDescent="0.550000000000000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7.25" customHeight="1" x14ac:dyDescent="0.550000000000000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7.25" customHeight="1" x14ac:dyDescent="0.550000000000000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7.25" customHeight="1" x14ac:dyDescent="0.550000000000000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7.25" customHeight="1" x14ac:dyDescent="0.550000000000000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7.25" customHeight="1" x14ac:dyDescent="0.550000000000000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7.25" customHeight="1" x14ac:dyDescent="0.550000000000000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7.25" customHeight="1" x14ac:dyDescent="0.550000000000000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7.25" customHeight="1" x14ac:dyDescent="0.550000000000000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7.25" customHeight="1" x14ac:dyDescent="0.550000000000000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7.25" customHeight="1" x14ac:dyDescent="0.550000000000000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7.25" customHeight="1" x14ac:dyDescent="0.550000000000000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7.25" customHeight="1" x14ac:dyDescent="0.550000000000000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7.25" customHeight="1" x14ac:dyDescent="0.550000000000000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7.25" customHeight="1" x14ac:dyDescent="0.550000000000000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7.25" customHeight="1" x14ac:dyDescent="0.550000000000000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7.25" customHeight="1" x14ac:dyDescent="0.550000000000000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7.25" customHeight="1" x14ac:dyDescent="0.550000000000000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7.25" customHeight="1" x14ac:dyDescent="0.550000000000000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7.25" customHeight="1" x14ac:dyDescent="0.550000000000000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7.25" customHeight="1" x14ac:dyDescent="0.550000000000000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7.25" customHeight="1" x14ac:dyDescent="0.550000000000000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7.25" customHeight="1" x14ac:dyDescent="0.550000000000000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7.25" customHeight="1" x14ac:dyDescent="0.550000000000000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7.25" customHeight="1" x14ac:dyDescent="0.550000000000000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7.25" customHeight="1" x14ac:dyDescent="0.550000000000000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7.25" customHeight="1" x14ac:dyDescent="0.550000000000000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7.25" customHeight="1" x14ac:dyDescent="0.550000000000000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7.25" customHeight="1" x14ac:dyDescent="0.550000000000000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7.25" customHeight="1" x14ac:dyDescent="0.550000000000000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7.25" customHeight="1" x14ac:dyDescent="0.550000000000000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7.25" customHeight="1" x14ac:dyDescent="0.550000000000000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7.25" customHeight="1" x14ac:dyDescent="0.550000000000000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7.25" customHeight="1" x14ac:dyDescent="0.550000000000000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7.25" customHeight="1" x14ac:dyDescent="0.550000000000000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7.25" customHeight="1" x14ac:dyDescent="0.550000000000000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7.25" customHeight="1" x14ac:dyDescent="0.550000000000000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7.25" customHeight="1" x14ac:dyDescent="0.550000000000000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7.25" customHeight="1" x14ac:dyDescent="0.550000000000000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7.25" customHeight="1" x14ac:dyDescent="0.550000000000000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7.25" customHeight="1" x14ac:dyDescent="0.550000000000000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7.25" customHeight="1" x14ac:dyDescent="0.550000000000000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7.25" customHeight="1" x14ac:dyDescent="0.550000000000000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7.25" customHeight="1" x14ac:dyDescent="0.550000000000000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7.25" customHeight="1" x14ac:dyDescent="0.550000000000000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7.25" customHeight="1" x14ac:dyDescent="0.550000000000000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7.25" customHeight="1" x14ac:dyDescent="0.550000000000000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7.25" customHeight="1" x14ac:dyDescent="0.550000000000000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7.25" customHeight="1" x14ac:dyDescent="0.550000000000000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7.25" customHeight="1" x14ac:dyDescent="0.550000000000000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7.25" customHeight="1" x14ac:dyDescent="0.550000000000000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7.25" customHeight="1" x14ac:dyDescent="0.550000000000000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7.25" customHeight="1" x14ac:dyDescent="0.550000000000000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7.25" customHeight="1" x14ac:dyDescent="0.550000000000000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7.25" customHeight="1" x14ac:dyDescent="0.550000000000000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7.25" customHeight="1" x14ac:dyDescent="0.550000000000000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7.25" customHeight="1" x14ac:dyDescent="0.550000000000000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7.25" customHeight="1" x14ac:dyDescent="0.550000000000000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7.25" customHeight="1" x14ac:dyDescent="0.550000000000000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7.25" customHeight="1" x14ac:dyDescent="0.550000000000000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7.25" customHeight="1" x14ac:dyDescent="0.550000000000000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7.25" customHeight="1" x14ac:dyDescent="0.550000000000000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7.25" customHeight="1" x14ac:dyDescent="0.550000000000000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7.25" customHeight="1" x14ac:dyDescent="0.550000000000000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7.25" customHeight="1" x14ac:dyDescent="0.550000000000000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7.25" customHeight="1" x14ac:dyDescent="0.550000000000000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7.25" customHeight="1" x14ac:dyDescent="0.550000000000000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7.25" customHeight="1" x14ac:dyDescent="0.550000000000000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7.25" customHeight="1" x14ac:dyDescent="0.550000000000000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7.25" customHeight="1" x14ac:dyDescent="0.550000000000000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7.25" customHeight="1" x14ac:dyDescent="0.550000000000000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7.25" customHeight="1" x14ac:dyDescent="0.550000000000000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7.25" customHeight="1" x14ac:dyDescent="0.550000000000000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7.25" customHeight="1" x14ac:dyDescent="0.550000000000000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7.25" customHeight="1" x14ac:dyDescent="0.550000000000000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7.25" customHeight="1" x14ac:dyDescent="0.550000000000000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7.25" customHeight="1" x14ac:dyDescent="0.550000000000000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7.25" customHeight="1" x14ac:dyDescent="0.550000000000000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7.25" customHeight="1" x14ac:dyDescent="0.550000000000000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7.25" customHeight="1" x14ac:dyDescent="0.550000000000000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7.25" customHeight="1" x14ac:dyDescent="0.550000000000000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7.25" customHeight="1" x14ac:dyDescent="0.550000000000000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7.25" customHeight="1" x14ac:dyDescent="0.550000000000000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7.25" customHeight="1" x14ac:dyDescent="0.550000000000000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7.25" customHeight="1" x14ac:dyDescent="0.550000000000000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7.25" customHeight="1" x14ac:dyDescent="0.550000000000000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7.25" customHeight="1" x14ac:dyDescent="0.550000000000000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7.25" customHeight="1" x14ac:dyDescent="0.550000000000000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7.25" customHeight="1" x14ac:dyDescent="0.550000000000000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7.25" customHeight="1" x14ac:dyDescent="0.550000000000000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7.25" customHeight="1" x14ac:dyDescent="0.550000000000000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7.25" customHeight="1" x14ac:dyDescent="0.550000000000000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7.25" customHeight="1" x14ac:dyDescent="0.550000000000000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7.25" customHeight="1" x14ac:dyDescent="0.550000000000000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7.25" customHeight="1" x14ac:dyDescent="0.550000000000000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7.25" customHeight="1" x14ac:dyDescent="0.550000000000000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7.25" customHeight="1" x14ac:dyDescent="0.550000000000000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7.25" customHeight="1" x14ac:dyDescent="0.550000000000000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7.25" customHeight="1" x14ac:dyDescent="0.550000000000000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7.25" customHeight="1" x14ac:dyDescent="0.550000000000000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7.25" customHeight="1" x14ac:dyDescent="0.550000000000000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7.25" customHeight="1" x14ac:dyDescent="0.550000000000000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7.25" customHeight="1" x14ac:dyDescent="0.550000000000000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7.25" customHeight="1" x14ac:dyDescent="0.550000000000000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7.25" customHeight="1" x14ac:dyDescent="0.550000000000000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7.25" customHeight="1" x14ac:dyDescent="0.550000000000000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7.25" customHeight="1" x14ac:dyDescent="0.550000000000000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7.25" customHeight="1" x14ac:dyDescent="0.550000000000000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7.25" customHeight="1" x14ac:dyDescent="0.550000000000000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7.25" customHeight="1" x14ac:dyDescent="0.550000000000000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7.25" customHeight="1" x14ac:dyDescent="0.550000000000000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7.25" customHeight="1" x14ac:dyDescent="0.550000000000000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7.25" customHeight="1" x14ac:dyDescent="0.550000000000000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7.25" customHeight="1" x14ac:dyDescent="0.550000000000000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7.25" customHeight="1" x14ac:dyDescent="0.550000000000000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7.25" customHeight="1" x14ac:dyDescent="0.550000000000000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7.25" customHeight="1" x14ac:dyDescent="0.550000000000000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7.25" customHeight="1" x14ac:dyDescent="0.550000000000000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7.25" customHeight="1" x14ac:dyDescent="0.550000000000000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7.25" customHeight="1" x14ac:dyDescent="0.550000000000000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7.25" customHeight="1" x14ac:dyDescent="0.550000000000000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7.25" customHeight="1" x14ac:dyDescent="0.550000000000000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7.25" customHeight="1" x14ac:dyDescent="0.550000000000000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7.25" customHeight="1" x14ac:dyDescent="0.550000000000000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7.25" customHeight="1" x14ac:dyDescent="0.550000000000000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7.25" customHeight="1" x14ac:dyDescent="0.550000000000000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7.25" customHeight="1" x14ac:dyDescent="0.550000000000000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7.25" customHeight="1" x14ac:dyDescent="0.550000000000000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7.25" customHeight="1" x14ac:dyDescent="0.550000000000000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7.25" customHeight="1" x14ac:dyDescent="0.550000000000000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7.25" customHeight="1" x14ac:dyDescent="0.550000000000000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7.25" customHeight="1" x14ac:dyDescent="0.550000000000000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7.25" customHeight="1" x14ac:dyDescent="0.550000000000000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7.25" customHeight="1" x14ac:dyDescent="0.550000000000000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7.25" customHeight="1" x14ac:dyDescent="0.550000000000000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7.25" customHeight="1" x14ac:dyDescent="0.550000000000000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7.25" customHeight="1" x14ac:dyDescent="0.550000000000000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7.25" customHeight="1" x14ac:dyDescent="0.550000000000000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7.25" customHeight="1" x14ac:dyDescent="0.550000000000000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7.25" customHeight="1" x14ac:dyDescent="0.550000000000000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7.25" customHeight="1" x14ac:dyDescent="0.550000000000000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7.25" customHeight="1" x14ac:dyDescent="0.550000000000000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7.25" customHeight="1" x14ac:dyDescent="0.550000000000000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7.25" customHeight="1" x14ac:dyDescent="0.550000000000000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7.25" customHeight="1" x14ac:dyDescent="0.550000000000000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7.25" customHeight="1" x14ac:dyDescent="0.550000000000000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7.25" customHeight="1" x14ac:dyDescent="0.550000000000000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7.25" customHeight="1" x14ac:dyDescent="0.550000000000000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7.25" customHeight="1" x14ac:dyDescent="0.550000000000000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7.25" customHeight="1" x14ac:dyDescent="0.550000000000000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7.25" customHeight="1" x14ac:dyDescent="0.550000000000000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7.25" customHeight="1" x14ac:dyDescent="0.550000000000000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7.25" customHeight="1" x14ac:dyDescent="0.550000000000000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7.25" customHeight="1" x14ac:dyDescent="0.550000000000000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7.25" customHeight="1" x14ac:dyDescent="0.550000000000000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7.25" customHeight="1" x14ac:dyDescent="0.550000000000000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7.25" customHeight="1" x14ac:dyDescent="0.550000000000000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7.25" customHeight="1" x14ac:dyDescent="0.550000000000000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7.25" customHeight="1" x14ac:dyDescent="0.550000000000000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7.25" customHeight="1" x14ac:dyDescent="0.550000000000000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7.25" customHeight="1" x14ac:dyDescent="0.550000000000000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7.25" customHeight="1" x14ac:dyDescent="0.550000000000000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7.25" customHeight="1" x14ac:dyDescent="0.550000000000000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7.25" customHeight="1" x14ac:dyDescent="0.550000000000000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7.25" customHeight="1" x14ac:dyDescent="0.550000000000000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7.25" customHeight="1" x14ac:dyDescent="0.550000000000000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7.25" customHeight="1" x14ac:dyDescent="0.550000000000000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7.25" customHeight="1" x14ac:dyDescent="0.550000000000000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7.25" customHeight="1" x14ac:dyDescent="0.550000000000000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7.25" customHeight="1" x14ac:dyDescent="0.550000000000000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7.25" customHeight="1" x14ac:dyDescent="0.550000000000000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7.25" customHeight="1" x14ac:dyDescent="0.550000000000000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7.25" customHeight="1" x14ac:dyDescent="0.550000000000000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7.25" customHeight="1" x14ac:dyDescent="0.550000000000000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7.25" customHeight="1" x14ac:dyDescent="0.550000000000000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7.25" customHeight="1" x14ac:dyDescent="0.550000000000000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7.25" customHeight="1" x14ac:dyDescent="0.550000000000000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7.25" customHeight="1" x14ac:dyDescent="0.550000000000000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7.25" customHeight="1" x14ac:dyDescent="0.550000000000000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7.25" customHeight="1" x14ac:dyDescent="0.550000000000000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7.25" customHeight="1" x14ac:dyDescent="0.550000000000000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7.25" customHeight="1" x14ac:dyDescent="0.550000000000000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7.25" customHeight="1" x14ac:dyDescent="0.550000000000000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7.25" customHeight="1" x14ac:dyDescent="0.550000000000000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7.25" customHeight="1" x14ac:dyDescent="0.550000000000000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7.25" customHeight="1" x14ac:dyDescent="0.550000000000000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7.25" customHeight="1" x14ac:dyDescent="0.550000000000000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7.25" customHeight="1" x14ac:dyDescent="0.550000000000000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7.25" customHeight="1" x14ac:dyDescent="0.550000000000000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7.25" customHeight="1" x14ac:dyDescent="0.550000000000000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7.25" customHeight="1" x14ac:dyDescent="0.550000000000000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7.25" customHeight="1" x14ac:dyDescent="0.550000000000000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7.25" customHeight="1" x14ac:dyDescent="0.550000000000000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7.25" customHeight="1" x14ac:dyDescent="0.550000000000000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7.25" customHeight="1" x14ac:dyDescent="0.550000000000000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7.25" customHeight="1" x14ac:dyDescent="0.550000000000000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7.25" customHeight="1" x14ac:dyDescent="0.550000000000000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7.25" customHeight="1" x14ac:dyDescent="0.550000000000000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7.25" customHeight="1" x14ac:dyDescent="0.550000000000000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7.25" customHeight="1" x14ac:dyDescent="0.550000000000000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7.25" customHeight="1" x14ac:dyDescent="0.550000000000000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7.25" customHeight="1" x14ac:dyDescent="0.550000000000000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7.25" customHeight="1" x14ac:dyDescent="0.550000000000000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7.25" customHeight="1" x14ac:dyDescent="0.550000000000000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7.25" customHeight="1" x14ac:dyDescent="0.550000000000000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7.25" customHeight="1" x14ac:dyDescent="0.550000000000000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7.25" customHeight="1" x14ac:dyDescent="0.550000000000000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7.25" customHeight="1" x14ac:dyDescent="0.550000000000000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7.25" customHeight="1" x14ac:dyDescent="0.550000000000000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7.25" customHeight="1" x14ac:dyDescent="0.550000000000000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7.25" customHeight="1" x14ac:dyDescent="0.550000000000000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7.25" customHeight="1" x14ac:dyDescent="0.550000000000000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7.25" customHeight="1" x14ac:dyDescent="0.550000000000000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7.25" customHeight="1" x14ac:dyDescent="0.550000000000000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7.25" customHeight="1" x14ac:dyDescent="0.550000000000000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7.25" customHeight="1" x14ac:dyDescent="0.550000000000000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7.25" customHeight="1" x14ac:dyDescent="0.550000000000000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7.25" customHeight="1" x14ac:dyDescent="0.550000000000000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7.25" customHeight="1" x14ac:dyDescent="0.550000000000000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7.25" customHeight="1" x14ac:dyDescent="0.550000000000000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7.25" customHeight="1" x14ac:dyDescent="0.550000000000000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7.25" customHeight="1" x14ac:dyDescent="0.550000000000000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7.25" customHeight="1" x14ac:dyDescent="0.550000000000000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7.25" customHeight="1" x14ac:dyDescent="0.550000000000000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7.25" customHeight="1" x14ac:dyDescent="0.550000000000000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7.25" customHeight="1" x14ac:dyDescent="0.550000000000000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7.25" customHeight="1" x14ac:dyDescent="0.550000000000000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7.25" customHeight="1" x14ac:dyDescent="0.550000000000000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7.25" customHeight="1" x14ac:dyDescent="0.550000000000000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7.25" customHeight="1" x14ac:dyDescent="0.550000000000000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7.25" customHeight="1" x14ac:dyDescent="0.550000000000000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7.25" customHeight="1" x14ac:dyDescent="0.550000000000000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7.25" customHeight="1" x14ac:dyDescent="0.550000000000000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7.25" customHeight="1" x14ac:dyDescent="0.550000000000000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7.25" customHeight="1" x14ac:dyDescent="0.550000000000000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7.25" customHeight="1" x14ac:dyDescent="0.550000000000000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7.25" customHeight="1" x14ac:dyDescent="0.550000000000000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7.25" customHeight="1" x14ac:dyDescent="0.550000000000000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7.25" customHeight="1" x14ac:dyDescent="0.550000000000000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7.25" customHeight="1" x14ac:dyDescent="0.550000000000000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7.25" customHeight="1" x14ac:dyDescent="0.550000000000000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7.25" customHeight="1" x14ac:dyDescent="0.550000000000000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7.25" customHeight="1" x14ac:dyDescent="0.550000000000000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7.25" customHeight="1" x14ac:dyDescent="0.550000000000000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7.25" customHeight="1" x14ac:dyDescent="0.550000000000000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7.25" customHeight="1" x14ac:dyDescent="0.550000000000000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7.25" customHeight="1" x14ac:dyDescent="0.550000000000000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7.25" customHeight="1" x14ac:dyDescent="0.550000000000000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7.25" customHeight="1" x14ac:dyDescent="0.550000000000000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7.25" customHeight="1" x14ac:dyDescent="0.550000000000000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7.25" customHeight="1" x14ac:dyDescent="0.550000000000000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7.25" customHeight="1" x14ac:dyDescent="0.550000000000000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7.25" customHeight="1" x14ac:dyDescent="0.550000000000000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7.25" customHeight="1" x14ac:dyDescent="0.550000000000000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7.25" customHeight="1" x14ac:dyDescent="0.550000000000000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7.25" customHeight="1" x14ac:dyDescent="0.550000000000000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7.25" customHeight="1" x14ac:dyDescent="0.550000000000000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7.25" customHeight="1" x14ac:dyDescent="0.550000000000000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7.25" customHeight="1" x14ac:dyDescent="0.550000000000000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7.25" customHeight="1" x14ac:dyDescent="0.550000000000000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7.25" customHeight="1" x14ac:dyDescent="0.550000000000000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7.25" customHeight="1" x14ac:dyDescent="0.550000000000000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7.25" customHeight="1" x14ac:dyDescent="0.550000000000000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7.25" customHeight="1" x14ac:dyDescent="0.550000000000000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7.25" customHeight="1" x14ac:dyDescent="0.550000000000000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7.25" customHeight="1" x14ac:dyDescent="0.550000000000000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7.25" customHeight="1" x14ac:dyDescent="0.550000000000000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7.25" customHeight="1" x14ac:dyDescent="0.550000000000000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7.25" customHeight="1" x14ac:dyDescent="0.550000000000000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7.25" customHeight="1" x14ac:dyDescent="0.550000000000000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7.25" customHeight="1" x14ac:dyDescent="0.550000000000000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7.25" customHeight="1" x14ac:dyDescent="0.550000000000000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7.25" customHeight="1" x14ac:dyDescent="0.550000000000000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7.25" customHeight="1" x14ac:dyDescent="0.550000000000000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7.25" customHeight="1" x14ac:dyDescent="0.550000000000000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7.25" customHeight="1" x14ac:dyDescent="0.550000000000000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7.25" customHeight="1" x14ac:dyDescent="0.550000000000000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7.25" customHeight="1" x14ac:dyDescent="0.550000000000000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7.25" customHeight="1" x14ac:dyDescent="0.550000000000000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7.25" customHeight="1" x14ac:dyDescent="0.550000000000000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7.25" customHeight="1" x14ac:dyDescent="0.550000000000000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7.25" customHeight="1" x14ac:dyDescent="0.550000000000000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7.25" customHeight="1" x14ac:dyDescent="0.550000000000000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7.25" customHeight="1" x14ac:dyDescent="0.550000000000000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7.25" customHeight="1" x14ac:dyDescent="0.550000000000000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7.25" customHeight="1" x14ac:dyDescent="0.550000000000000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7.25" customHeight="1" x14ac:dyDescent="0.550000000000000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7.25" customHeight="1" x14ac:dyDescent="0.550000000000000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7.25" customHeight="1" x14ac:dyDescent="0.550000000000000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7.25" customHeight="1" x14ac:dyDescent="0.550000000000000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7.25" customHeight="1" x14ac:dyDescent="0.550000000000000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7.25" customHeight="1" x14ac:dyDescent="0.550000000000000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7.25" customHeight="1" x14ac:dyDescent="0.550000000000000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7.25" customHeight="1" x14ac:dyDescent="0.550000000000000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7.25" customHeight="1" x14ac:dyDescent="0.550000000000000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7.25" customHeight="1" x14ac:dyDescent="0.550000000000000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7.25" customHeight="1" x14ac:dyDescent="0.550000000000000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7.25" customHeight="1" x14ac:dyDescent="0.550000000000000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7.25" customHeight="1" x14ac:dyDescent="0.550000000000000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7.25" customHeight="1" x14ac:dyDescent="0.550000000000000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7.25" customHeight="1" x14ac:dyDescent="0.550000000000000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7.25" customHeight="1" x14ac:dyDescent="0.550000000000000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7.25" customHeight="1" x14ac:dyDescent="0.550000000000000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7.25" customHeight="1" x14ac:dyDescent="0.550000000000000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7.25" customHeight="1" x14ac:dyDescent="0.550000000000000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7.25" customHeight="1" x14ac:dyDescent="0.550000000000000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7.25" customHeight="1" x14ac:dyDescent="0.550000000000000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7.25" customHeight="1" x14ac:dyDescent="0.550000000000000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7.25" customHeight="1" x14ac:dyDescent="0.550000000000000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7.25" customHeight="1" x14ac:dyDescent="0.550000000000000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7.25" customHeight="1" x14ac:dyDescent="0.550000000000000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7.25" customHeight="1" x14ac:dyDescent="0.550000000000000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7.25" customHeight="1" x14ac:dyDescent="0.550000000000000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7.25" customHeight="1" x14ac:dyDescent="0.550000000000000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7.25" customHeight="1" x14ac:dyDescent="0.550000000000000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7.25" customHeight="1" x14ac:dyDescent="0.550000000000000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7.25" customHeight="1" x14ac:dyDescent="0.550000000000000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7.25" customHeight="1" x14ac:dyDescent="0.550000000000000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7.25" customHeight="1" x14ac:dyDescent="0.550000000000000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7.25" customHeight="1" x14ac:dyDescent="0.550000000000000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7.25" customHeight="1" x14ac:dyDescent="0.550000000000000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7.25" customHeight="1" x14ac:dyDescent="0.550000000000000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7.25" customHeight="1" x14ac:dyDescent="0.550000000000000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7.25" customHeight="1" x14ac:dyDescent="0.550000000000000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7.25" customHeight="1" x14ac:dyDescent="0.550000000000000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7.25" customHeight="1" x14ac:dyDescent="0.550000000000000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7.25" customHeight="1" x14ac:dyDescent="0.550000000000000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7.25" customHeight="1" x14ac:dyDescent="0.550000000000000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7.25" customHeight="1" x14ac:dyDescent="0.550000000000000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7.25" customHeight="1" x14ac:dyDescent="0.550000000000000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7.25" customHeight="1" x14ac:dyDescent="0.550000000000000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7.25" customHeight="1" x14ac:dyDescent="0.550000000000000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7.25" customHeight="1" x14ac:dyDescent="0.550000000000000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7.25" customHeight="1" x14ac:dyDescent="0.550000000000000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7.25" customHeight="1" x14ac:dyDescent="0.550000000000000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7.25" customHeight="1" x14ac:dyDescent="0.550000000000000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7.25" customHeight="1" x14ac:dyDescent="0.550000000000000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7.25" customHeight="1" x14ac:dyDescent="0.550000000000000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7.25" customHeight="1" x14ac:dyDescent="0.550000000000000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7.25" customHeight="1" x14ac:dyDescent="0.550000000000000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7.25" customHeight="1" x14ac:dyDescent="0.550000000000000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7.25" customHeight="1" x14ac:dyDescent="0.550000000000000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7.25" customHeight="1" x14ac:dyDescent="0.550000000000000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7.25" customHeight="1" x14ac:dyDescent="0.550000000000000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7.25" customHeight="1" x14ac:dyDescent="0.550000000000000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7.25" customHeight="1" x14ac:dyDescent="0.550000000000000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7.25" customHeight="1" x14ac:dyDescent="0.550000000000000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7.25" customHeight="1" x14ac:dyDescent="0.550000000000000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7.25" customHeight="1" x14ac:dyDescent="0.550000000000000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7.25" customHeight="1" x14ac:dyDescent="0.550000000000000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7.25" customHeight="1" x14ac:dyDescent="0.550000000000000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7.25" customHeight="1" x14ac:dyDescent="0.550000000000000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7.25" customHeight="1" x14ac:dyDescent="0.550000000000000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7.25" customHeight="1" x14ac:dyDescent="0.550000000000000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7.25" customHeight="1" x14ac:dyDescent="0.550000000000000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7.25" customHeight="1" x14ac:dyDescent="0.550000000000000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7.25" customHeight="1" x14ac:dyDescent="0.550000000000000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7.25" customHeight="1" x14ac:dyDescent="0.550000000000000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7.25" customHeight="1" x14ac:dyDescent="0.550000000000000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7.25" customHeight="1" x14ac:dyDescent="0.550000000000000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7.25" customHeight="1" x14ac:dyDescent="0.550000000000000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7.25" customHeight="1" x14ac:dyDescent="0.550000000000000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7.25" customHeight="1" x14ac:dyDescent="0.550000000000000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7.25" customHeight="1" x14ac:dyDescent="0.550000000000000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7.25" customHeight="1" x14ac:dyDescent="0.550000000000000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7.25" customHeight="1" x14ac:dyDescent="0.550000000000000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7.25" customHeight="1" x14ac:dyDescent="0.550000000000000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7.25" customHeight="1" x14ac:dyDescent="0.550000000000000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7.25" customHeight="1" x14ac:dyDescent="0.550000000000000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7.25" customHeight="1" x14ac:dyDescent="0.550000000000000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7.25" customHeight="1" x14ac:dyDescent="0.550000000000000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7.25" customHeight="1" x14ac:dyDescent="0.550000000000000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7.25" customHeight="1" x14ac:dyDescent="0.550000000000000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7.25" customHeight="1" x14ac:dyDescent="0.550000000000000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7.25" customHeight="1" x14ac:dyDescent="0.550000000000000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7.25" customHeight="1" x14ac:dyDescent="0.550000000000000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7.25" customHeight="1" x14ac:dyDescent="0.550000000000000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7.25" customHeight="1" x14ac:dyDescent="0.550000000000000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7.25" customHeight="1" x14ac:dyDescent="0.550000000000000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7.25" customHeight="1" x14ac:dyDescent="0.550000000000000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7.25" customHeight="1" x14ac:dyDescent="0.550000000000000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7.25" customHeight="1" x14ac:dyDescent="0.550000000000000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7.25" customHeight="1" x14ac:dyDescent="0.550000000000000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7.25" customHeight="1" x14ac:dyDescent="0.550000000000000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7.25" customHeight="1" x14ac:dyDescent="0.550000000000000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7.25" customHeight="1" x14ac:dyDescent="0.550000000000000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7.25" customHeight="1" x14ac:dyDescent="0.550000000000000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7.25" customHeight="1" x14ac:dyDescent="0.550000000000000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7.25" customHeight="1" x14ac:dyDescent="0.550000000000000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7.25" customHeight="1" x14ac:dyDescent="0.550000000000000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7.25" customHeight="1" x14ac:dyDescent="0.550000000000000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7.25" customHeight="1" x14ac:dyDescent="0.550000000000000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7.25" customHeight="1" x14ac:dyDescent="0.550000000000000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7.25" customHeight="1" x14ac:dyDescent="0.550000000000000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7.25" customHeight="1" x14ac:dyDescent="0.550000000000000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7.25" customHeight="1" x14ac:dyDescent="0.550000000000000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7.25" customHeight="1" x14ac:dyDescent="0.550000000000000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7.25" customHeight="1" x14ac:dyDescent="0.550000000000000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7.25" customHeight="1" x14ac:dyDescent="0.550000000000000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7.25" customHeight="1" x14ac:dyDescent="0.550000000000000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7.25" customHeight="1" x14ac:dyDescent="0.550000000000000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7.25" customHeight="1" x14ac:dyDescent="0.550000000000000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7.25" customHeight="1" x14ac:dyDescent="0.550000000000000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7.25" customHeight="1" x14ac:dyDescent="0.550000000000000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7.25" customHeight="1" x14ac:dyDescent="0.550000000000000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7.25" customHeight="1" x14ac:dyDescent="0.550000000000000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7.25" customHeight="1" x14ac:dyDescent="0.550000000000000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7.25" customHeight="1" x14ac:dyDescent="0.550000000000000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7.25" customHeight="1" x14ac:dyDescent="0.550000000000000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7.25" customHeight="1" x14ac:dyDescent="0.550000000000000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7.25" customHeight="1" x14ac:dyDescent="0.550000000000000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7.25" customHeight="1" x14ac:dyDescent="0.550000000000000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7.25" customHeight="1" x14ac:dyDescent="0.550000000000000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7.25" customHeight="1" x14ac:dyDescent="0.550000000000000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7.25" customHeight="1" x14ac:dyDescent="0.550000000000000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7.25" customHeight="1" x14ac:dyDescent="0.550000000000000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7.25" customHeight="1" x14ac:dyDescent="0.550000000000000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7.25" customHeight="1" x14ac:dyDescent="0.550000000000000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7.25" customHeight="1" x14ac:dyDescent="0.550000000000000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7.25" customHeight="1" x14ac:dyDescent="0.550000000000000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7.25" customHeight="1" x14ac:dyDescent="0.550000000000000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7.25" customHeight="1" x14ac:dyDescent="0.550000000000000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7.25" customHeight="1" x14ac:dyDescent="0.550000000000000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7.25" customHeight="1" x14ac:dyDescent="0.550000000000000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7.25" customHeight="1" x14ac:dyDescent="0.550000000000000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7.25" customHeight="1" x14ac:dyDescent="0.550000000000000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7.25" customHeight="1" x14ac:dyDescent="0.550000000000000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7.25" customHeight="1" x14ac:dyDescent="0.550000000000000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7.25" customHeight="1" x14ac:dyDescent="0.550000000000000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7.25" customHeight="1" x14ac:dyDescent="0.550000000000000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7.25" customHeight="1" x14ac:dyDescent="0.550000000000000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7.25" customHeight="1" x14ac:dyDescent="0.550000000000000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7.25" customHeight="1" x14ac:dyDescent="0.550000000000000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7.25" customHeight="1" x14ac:dyDescent="0.550000000000000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7.25" customHeight="1" x14ac:dyDescent="0.550000000000000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7.25" customHeight="1" x14ac:dyDescent="0.550000000000000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7.25" customHeight="1" x14ac:dyDescent="0.550000000000000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7.25" customHeight="1" x14ac:dyDescent="0.550000000000000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7.25" customHeight="1" x14ac:dyDescent="0.550000000000000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7.25" customHeight="1" x14ac:dyDescent="0.550000000000000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7.25" customHeight="1" x14ac:dyDescent="0.550000000000000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7.25" customHeight="1" x14ac:dyDescent="0.550000000000000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7.25" customHeight="1" x14ac:dyDescent="0.550000000000000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7.25" customHeight="1" x14ac:dyDescent="0.550000000000000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7.25" customHeight="1" x14ac:dyDescent="0.550000000000000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7.25" customHeight="1" x14ac:dyDescent="0.550000000000000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7.25" customHeight="1" x14ac:dyDescent="0.550000000000000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7.25" customHeight="1" x14ac:dyDescent="0.550000000000000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7.25" customHeight="1" x14ac:dyDescent="0.550000000000000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7.25" customHeight="1" x14ac:dyDescent="0.550000000000000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7.25" customHeight="1" x14ac:dyDescent="0.550000000000000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7.25" customHeight="1" x14ac:dyDescent="0.550000000000000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7.25" customHeight="1" x14ac:dyDescent="0.550000000000000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7.25" customHeight="1" x14ac:dyDescent="0.550000000000000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7.25" customHeight="1" x14ac:dyDescent="0.550000000000000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7.25" customHeight="1" x14ac:dyDescent="0.550000000000000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7.25" customHeight="1" x14ac:dyDescent="0.550000000000000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7.25" customHeight="1" x14ac:dyDescent="0.550000000000000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7.25" customHeight="1" x14ac:dyDescent="0.550000000000000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7.25" customHeight="1" x14ac:dyDescent="0.550000000000000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7.25" customHeight="1" x14ac:dyDescent="0.550000000000000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7.25" customHeight="1" x14ac:dyDescent="0.550000000000000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7.25" customHeight="1" x14ac:dyDescent="0.550000000000000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7.25" customHeight="1" x14ac:dyDescent="0.550000000000000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7.25" customHeight="1" x14ac:dyDescent="0.550000000000000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7.25" customHeight="1" x14ac:dyDescent="0.550000000000000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7.25" customHeight="1" x14ac:dyDescent="0.550000000000000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7.25" customHeight="1" x14ac:dyDescent="0.550000000000000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7.25" customHeight="1" x14ac:dyDescent="0.550000000000000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7.25" customHeight="1" x14ac:dyDescent="0.550000000000000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7.25" customHeight="1" x14ac:dyDescent="0.550000000000000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7.25" customHeight="1" x14ac:dyDescent="0.550000000000000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7.25" customHeight="1" x14ac:dyDescent="0.550000000000000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7.25" customHeight="1" x14ac:dyDescent="0.550000000000000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7.25" customHeight="1" x14ac:dyDescent="0.550000000000000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7.25" customHeight="1" x14ac:dyDescent="0.550000000000000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7.25" customHeight="1" x14ac:dyDescent="0.550000000000000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7.25" customHeight="1" x14ac:dyDescent="0.550000000000000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7.25" customHeight="1" x14ac:dyDescent="0.550000000000000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7.25" customHeight="1" x14ac:dyDescent="0.550000000000000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7.25" customHeight="1" x14ac:dyDescent="0.550000000000000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7.25" customHeight="1" x14ac:dyDescent="0.550000000000000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7.25" customHeight="1" x14ac:dyDescent="0.550000000000000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7.25" customHeight="1" x14ac:dyDescent="0.550000000000000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7.25" customHeight="1" x14ac:dyDescent="0.550000000000000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7.25" customHeight="1" x14ac:dyDescent="0.550000000000000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7.25" customHeight="1" x14ac:dyDescent="0.550000000000000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7.25" customHeight="1" x14ac:dyDescent="0.550000000000000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7.25" customHeight="1" x14ac:dyDescent="0.550000000000000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7.25" customHeight="1" x14ac:dyDescent="0.550000000000000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7.25" customHeight="1" x14ac:dyDescent="0.550000000000000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7.25" customHeight="1" x14ac:dyDescent="0.550000000000000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7.25" customHeight="1" x14ac:dyDescent="0.550000000000000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7.25" customHeight="1" x14ac:dyDescent="0.550000000000000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7.25" customHeight="1" x14ac:dyDescent="0.550000000000000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7.25" customHeight="1" x14ac:dyDescent="0.550000000000000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7.25" customHeight="1" x14ac:dyDescent="0.550000000000000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7.25" customHeight="1" x14ac:dyDescent="0.550000000000000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7.25" customHeight="1" x14ac:dyDescent="0.550000000000000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7.25" customHeight="1" x14ac:dyDescent="0.550000000000000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7.25" customHeight="1" x14ac:dyDescent="0.550000000000000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7.25" customHeight="1" x14ac:dyDescent="0.550000000000000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7.25" customHeight="1" x14ac:dyDescent="0.550000000000000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7.25" customHeight="1" x14ac:dyDescent="0.550000000000000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7.25" customHeight="1" x14ac:dyDescent="0.550000000000000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7.25" customHeight="1" x14ac:dyDescent="0.550000000000000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7.25" customHeight="1" x14ac:dyDescent="0.550000000000000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7.25" customHeight="1" x14ac:dyDescent="0.550000000000000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7.25" customHeight="1" x14ac:dyDescent="0.550000000000000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7.25" customHeight="1" x14ac:dyDescent="0.550000000000000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7.25" customHeight="1" x14ac:dyDescent="0.550000000000000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7.25" customHeight="1" x14ac:dyDescent="0.550000000000000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7.25" customHeight="1" x14ac:dyDescent="0.550000000000000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7.25" customHeight="1" x14ac:dyDescent="0.550000000000000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7.25" customHeight="1" x14ac:dyDescent="0.550000000000000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7.25" customHeight="1" x14ac:dyDescent="0.550000000000000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7.25" customHeight="1" x14ac:dyDescent="0.550000000000000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7.25" customHeight="1" x14ac:dyDescent="0.550000000000000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7.25" customHeight="1" x14ac:dyDescent="0.550000000000000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7.25" customHeight="1" x14ac:dyDescent="0.550000000000000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7.25" customHeight="1" x14ac:dyDescent="0.550000000000000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7.25" customHeight="1" x14ac:dyDescent="0.550000000000000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7.25" customHeight="1" x14ac:dyDescent="0.550000000000000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7.25" customHeight="1" x14ac:dyDescent="0.550000000000000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7.25" customHeight="1" x14ac:dyDescent="0.550000000000000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7.25" customHeight="1" x14ac:dyDescent="0.550000000000000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7.25" customHeight="1" x14ac:dyDescent="0.550000000000000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7.25" customHeight="1" x14ac:dyDescent="0.550000000000000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7.25" customHeight="1" x14ac:dyDescent="0.550000000000000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7.25" customHeight="1" x14ac:dyDescent="0.550000000000000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7.25" customHeight="1" x14ac:dyDescent="0.550000000000000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7.25" customHeight="1" x14ac:dyDescent="0.550000000000000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7.25" customHeight="1" x14ac:dyDescent="0.550000000000000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7.25" customHeight="1" x14ac:dyDescent="0.550000000000000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7.25" customHeight="1" x14ac:dyDescent="0.550000000000000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7.25" customHeight="1" x14ac:dyDescent="0.550000000000000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7.25" customHeight="1" x14ac:dyDescent="0.550000000000000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7.25" customHeight="1" x14ac:dyDescent="0.550000000000000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7.25" customHeight="1" x14ac:dyDescent="0.550000000000000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7.25" customHeight="1" x14ac:dyDescent="0.550000000000000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7.25" customHeight="1" x14ac:dyDescent="0.550000000000000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7.25" customHeight="1" x14ac:dyDescent="0.550000000000000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7.25" customHeight="1" x14ac:dyDescent="0.550000000000000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7.25" customHeight="1" x14ac:dyDescent="0.550000000000000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7.25" customHeight="1" x14ac:dyDescent="0.550000000000000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7.25" customHeight="1" x14ac:dyDescent="0.550000000000000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7.25" customHeight="1" x14ac:dyDescent="0.550000000000000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7.25" customHeight="1" x14ac:dyDescent="0.550000000000000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7.25" customHeight="1" x14ac:dyDescent="0.550000000000000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7.25" customHeight="1" x14ac:dyDescent="0.550000000000000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7.25" customHeight="1" x14ac:dyDescent="0.550000000000000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7.25" customHeight="1" x14ac:dyDescent="0.550000000000000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7.25" customHeight="1" x14ac:dyDescent="0.550000000000000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7.25" customHeight="1" x14ac:dyDescent="0.550000000000000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7.25" customHeight="1" x14ac:dyDescent="0.550000000000000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7.25" customHeight="1" x14ac:dyDescent="0.550000000000000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7.25" customHeight="1" x14ac:dyDescent="0.550000000000000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7.25" customHeight="1" x14ac:dyDescent="0.550000000000000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7.25" customHeight="1" x14ac:dyDescent="0.550000000000000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7.25" customHeight="1" x14ac:dyDescent="0.550000000000000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7.25" customHeight="1" x14ac:dyDescent="0.550000000000000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7.25" customHeight="1" x14ac:dyDescent="0.550000000000000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7.25" customHeight="1" x14ac:dyDescent="0.550000000000000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7.25" customHeight="1" x14ac:dyDescent="0.550000000000000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7.25" customHeight="1" x14ac:dyDescent="0.550000000000000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7.25" customHeight="1" x14ac:dyDescent="0.550000000000000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7.25" customHeight="1" x14ac:dyDescent="0.550000000000000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7.25" customHeight="1" x14ac:dyDescent="0.550000000000000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7.25" customHeight="1" x14ac:dyDescent="0.550000000000000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7.25" customHeight="1" x14ac:dyDescent="0.550000000000000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7.25" customHeight="1" x14ac:dyDescent="0.550000000000000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7.25" customHeight="1" x14ac:dyDescent="0.550000000000000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7.25" customHeight="1" x14ac:dyDescent="0.550000000000000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7.25" customHeight="1" x14ac:dyDescent="0.550000000000000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7.25" customHeight="1" x14ac:dyDescent="0.550000000000000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7.25" customHeight="1" x14ac:dyDescent="0.550000000000000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7.25" customHeight="1" x14ac:dyDescent="0.550000000000000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7.25" customHeight="1" x14ac:dyDescent="0.550000000000000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7.25" customHeight="1" x14ac:dyDescent="0.550000000000000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7.25" customHeight="1" x14ac:dyDescent="0.550000000000000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7.25" customHeight="1" x14ac:dyDescent="0.550000000000000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7.25" customHeight="1" x14ac:dyDescent="0.550000000000000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7.25" customHeight="1" x14ac:dyDescent="0.550000000000000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7.25" customHeight="1" x14ac:dyDescent="0.550000000000000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7.25" customHeight="1" x14ac:dyDescent="0.550000000000000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7.25" customHeight="1" x14ac:dyDescent="0.550000000000000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7.25" customHeight="1" x14ac:dyDescent="0.550000000000000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7.25" customHeight="1" x14ac:dyDescent="0.550000000000000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7.25" customHeight="1" x14ac:dyDescent="0.550000000000000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7.25" customHeight="1" x14ac:dyDescent="0.550000000000000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7.25" customHeight="1" x14ac:dyDescent="0.550000000000000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7.25" customHeight="1" x14ac:dyDescent="0.550000000000000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7.25" customHeight="1" x14ac:dyDescent="0.550000000000000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7.25" customHeight="1" x14ac:dyDescent="0.550000000000000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7.25" customHeight="1" x14ac:dyDescent="0.550000000000000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7.25" customHeight="1" x14ac:dyDescent="0.550000000000000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7.25" customHeight="1" x14ac:dyDescent="0.550000000000000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7.25" customHeight="1" x14ac:dyDescent="0.550000000000000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7.25" customHeight="1" x14ac:dyDescent="0.550000000000000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7.25" customHeight="1" x14ac:dyDescent="0.550000000000000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7.25" customHeight="1" x14ac:dyDescent="0.550000000000000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7.25" customHeight="1" x14ac:dyDescent="0.550000000000000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7.25" customHeight="1" x14ac:dyDescent="0.550000000000000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7.25" customHeight="1" x14ac:dyDescent="0.550000000000000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7.25" customHeight="1" x14ac:dyDescent="0.550000000000000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7.25" customHeight="1" x14ac:dyDescent="0.550000000000000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7.25" customHeight="1" x14ac:dyDescent="0.550000000000000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7.25" customHeight="1" x14ac:dyDescent="0.550000000000000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7.25" customHeight="1" x14ac:dyDescent="0.550000000000000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7.25" customHeight="1" x14ac:dyDescent="0.550000000000000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7.25" customHeight="1" x14ac:dyDescent="0.550000000000000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7.25" customHeight="1" x14ac:dyDescent="0.550000000000000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7.25" customHeight="1" x14ac:dyDescent="0.550000000000000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7.25" customHeight="1" x14ac:dyDescent="0.550000000000000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7.25" customHeight="1" x14ac:dyDescent="0.550000000000000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7.25" customHeight="1" x14ac:dyDescent="0.550000000000000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7.25" customHeight="1" x14ac:dyDescent="0.550000000000000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7.25" customHeight="1" x14ac:dyDescent="0.550000000000000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7.25" customHeight="1" x14ac:dyDescent="0.550000000000000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7.25" customHeight="1" x14ac:dyDescent="0.550000000000000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7.25" customHeight="1" x14ac:dyDescent="0.550000000000000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7.25" customHeight="1" x14ac:dyDescent="0.550000000000000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7.25" customHeight="1" x14ac:dyDescent="0.550000000000000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7.25" customHeight="1" x14ac:dyDescent="0.550000000000000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7.25" customHeight="1" x14ac:dyDescent="0.550000000000000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7.25" customHeight="1" x14ac:dyDescent="0.550000000000000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7.25" customHeight="1" x14ac:dyDescent="0.550000000000000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7.25" customHeight="1" x14ac:dyDescent="0.550000000000000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7.25" customHeight="1" x14ac:dyDescent="0.550000000000000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7.25" customHeight="1" x14ac:dyDescent="0.550000000000000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7.25" customHeight="1" x14ac:dyDescent="0.550000000000000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7.25" customHeight="1" x14ac:dyDescent="0.550000000000000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7.25" customHeight="1" x14ac:dyDescent="0.550000000000000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7.25" customHeight="1" x14ac:dyDescent="0.550000000000000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7.25" customHeight="1" x14ac:dyDescent="0.550000000000000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7.25" customHeight="1" x14ac:dyDescent="0.550000000000000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7.25" customHeight="1" x14ac:dyDescent="0.550000000000000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7.25" customHeight="1" x14ac:dyDescent="0.550000000000000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7.25" customHeight="1" x14ac:dyDescent="0.550000000000000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7.25" customHeight="1" x14ac:dyDescent="0.550000000000000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7.25" customHeight="1" x14ac:dyDescent="0.550000000000000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7.25" customHeight="1" x14ac:dyDescent="0.550000000000000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7.25" customHeight="1" x14ac:dyDescent="0.550000000000000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7.25" customHeight="1" x14ac:dyDescent="0.550000000000000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7.25" customHeight="1" x14ac:dyDescent="0.550000000000000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7.25" customHeight="1" x14ac:dyDescent="0.550000000000000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7.25" customHeight="1" x14ac:dyDescent="0.550000000000000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7.25" customHeight="1" x14ac:dyDescent="0.550000000000000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7.25" customHeight="1" x14ac:dyDescent="0.550000000000000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7.25" customHeight="1" x14ac:dyDescent="0.550000000000000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7.25" customHeight="1" x14ac:dyDescent="0.550000000000000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7.25" customHeight="1" x14ac:dyDescent="0.550000000000000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7.25" customHeight="1" x14ac:dyDescent="0.550000000000000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7.25" customHeight="1" x14ac:dyDescent="0.550000000000000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7.25" customHeight="1" x14ac:dyDescent="0.550000000000000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7.25" customHeight="1" x14ac:dyDescent="0.550000000000000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7.25" customHeight="1" x14ac:dyDescent="0.550000000000000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7.25" customHeight="1" x14ac:dyDescent="0.550000000000000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7.25" customHeight="1" x14ac:dyDescent="0.550000000000000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7.25" customHeight="1" x14ac:dyDescent="0.550000000000000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7.25" customHeight="1" x14ac:dyDescent="0.550000000000000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7.25" customHeight="1" x14ac:dyDescent="0.550000000000000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7.25" customHeight="1" x14ac:dyDescent="0.550000000000000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7.25" customHeight="1" x14ac:dyDescent="0.550000000000000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7.25" customHeight="1" x14ac:dyDescent="0.550000000000000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7.25" customHeight="1" x14ac:dyDescent="0.550000000000000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7.25" customHeight="1" x14ac:dyDescent="0.550000000000000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7.25" customHeight="1" x14ac:dyDescent="0.550000000000000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7.25" customHeight="1" x14ac:dyDescent="0.550000000000000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7.25" customHeight="1" x14ac:dyDescent="0.550000000000000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7.25" customHeight="1" x14ac:dyDescent="0.550000000000000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7.25" customHeight="1" x14ac:dyDescent="0.550000000000000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7.25" customHeight="1" x14ac:dyDescent="0.550000000000000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7.25" customHeight="1" x14ac:dyDescent="0.550000000000000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7.25" customHeight="1" x14ac:dyDescent="0.550000000000000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7.25" customHeight="1" x14ac:dyDescent="0.550000000000000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7.25" customHeight="1" x14ac:dyDescent="0.550000000000000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7.25" customHeight="1" x14ac:dyDescent="0.550000000000000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7.25" customHeight="1" x14ac:dyDescent="0.550000000000000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7.25" customHeight="1" x14ac:dyDescent="0.550000000000000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7.25" customHeight="1" x14ac:dyDescent="0.550000000000000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7.25" customHeight="1" x14ac:dyDescent="0.550000000000000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7.25" customHeight="1" x14ac:dyDescent="0.550000000000000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7.25" customHeight="1" x14ac:dyDescent="0.550000000000000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7.25" customHeight="1" x14ac:dyDescent="0.550000000000000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7.25" customHeight="1" x14ac:dyDescent="0.550000000000000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7.25" customHeight="1" x14ac:dyDescent="0.550000000000000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7.25" customHeight="1" x14ac:dyDescent="0.550000000000000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7.25" customHeight="1" x14ac:dyDescent="0.550000000000000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7.25" customHeight="1" x14ac:dyDescent="0.550000000000000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7.25" customHeight="1" x14ac:dyDescent="0.550000000000000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7.25" customHeight="1" x14ac:dyDescent="0.550000000000000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7.25" customHeight="1" x14ac:dyDescent="0.550000000000000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7.25" customHeight="1" x14ac:dyDescent="0.550000000000000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7.25" customHeight="1" x14ac:dyDescent="0.550000000000000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7.25" customHeight="1" x14ac:dyDescent="0.550000000000000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7.25" customHeight="1" x14ac:dyDescent="0.550000000000000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7.25" customHeight="1" x14ac:dyDescent="0.550000000000000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7.25" customHeight="1" x14ac:dyDescent="0.550000000000000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7.25" customHeight="1" x14ac:dyDescent="0.550000000000000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7.25" customHeight="1" x14ac:dyDescent="0.550000000000000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7.25" customHeight="1" x14ac:dyDescent="0.550000000000000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7.25" customHeight="1" x14ac:dyDescent="0.550000000000000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7.25" customHeight="1" x14ac:dyDescent="0.550000000000000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7.25" customHeight="1" x14ac:dyDescent="0.550000000000000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7.25" customHeight="1" x14ac:dyDescent="0.550000000000000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7.25" customHeight="1" x14ac:dyDescent="0.550000000000000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7.25" customHeight="1" x14ac:dyDescent="0.550000000000000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7.25" customHeight="1" x14ac:dyDescent="0.550000000000000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7.25" customHeight="1" x14ac:dyDescent="0.550000000000000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7.25" customHeight="1" x14ac:dyDescent="0.550000000000000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7.25" customHeight="1" x14ac:dyDescent="0.550000000000000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7.25" customHeight="1" x14ac:dyDescent="0.550000000000000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7.25" customHeight="1" x14ac:dyDescent="0.550000000000000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7.25" customHeight="1" x14ac:dyDescent="0.550000000000000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7.25" customHeight="1" x14ac:dyDescent="0.550000000000000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7.25" customHeight="1" x14ac:dyDescent="0.550000000000000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7.25" customHeight="1" x14ac:dyDescent="0.550000000000000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7.25" customHeight="1" x14ac:dyDescent="0.550000000000000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7.25" customHeight="1" x14ac:dyDescent="0.550000000000000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7.25" customHeight="1" x14ac:dyDescent="0.550000000000000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7.25" customHeight="1" x14ac:dyDescent="0.550000000000000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7.25" customHeight="1" x14ac:dyDescent="0.550000000000000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7.25" customHeight="1" x14ac:dyDescent="0.550000000000000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7.25" customHeight="1" x14ac:dyDescent="0.550000000000000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7.25" customHeight="1" x14ac:dyDescent="0.550000000000000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7.25" customHeight="1" x14ac:dyDescent="0.550000000000000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7.25" customHeight="1" x14ac:dyDescent="0.550000000000000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7.25" customHeight="1" x14ac:dyDescent="0.550000000000000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7.25" customHeight="1" x14ac:dyDescent="0.550000000000000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7.25" customHeight="1" x14ac:dyDescent="0.550000000000000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7.25" customHeight="1" x14ac:dyDescent="0.550000000000000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7.25" customHeight="1" x14ac:dyDescent="0.550000000000000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7.25" customHeight="1" x14ac:dyDescent="0.550000000000000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7.25" customHeight="1" x14ac:dyDescent="0.550000000000000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7.25" customHeight="1" x14ac:dyDescent="0.550000000000000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7.25" customHeight="1" x14ac:dyDescent="0.550000000000000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7.25" customHeight="1" x14ac:dyDescent="0.550000000000000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7.25" customHeight="1" x14ac:dyDescent="0.550000000000000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7.25" customHeight="1" x14ac:dyDescent="0.550000000000000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7.25" customHeight="1" x14ac:dyDescent="0.550000000000000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7.25" customHeight="1" x14ac:dyDescent="0.550000000000000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7.25" customHeight="1" x14ac:dyDescent="0.550000000000000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7.25" customHeight="1" x14ac:dyDescent="0.550000000000000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7.25" customHeight="1" x14ac:dyDescent="0.550000000000000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7.25" customHeight="1" x14ac:dyDescent="0.550000000000000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7.25" customHeight="1" x14ac:dyDescent="0.550000000000000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7.25" customHeight="1" x14ac:dyDescent="0.550000000000000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7.25" customHeight="1" x14ac:dyDescent="0.550000000000000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7.25" customHeight="1" x14ac:dyDescent="0.550000000000000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7.25" customHeight="1" x14ac:dyDescent="0.550000000000000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7.25" customHeight="1" x14ac:dyDescent="0.550000000000000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7.25" customHeight="1" x14ac:dyDescent="0.550000000000000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7.25" customHeight="1" x14ac:dyDescent="0.550000000000000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7.25" customHeight="1" x14ac:dyDescent="0.550000000000000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7.25" customHeight="1" x14ac:dyDescent="0.550000000000000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7.25" customHeight="1" x14ac:dyDescent="0.550000000000000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7.25" customHeight="1" x14ac:dyDescent="0.550000000000000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7.25" customHeight="1" x14ac:dyDescent="0.550000000000000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7.25" customHeight="1" x14ac:dyDescent="0.550000000000000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7.25" customHeight="1" x14ac:dyDescent="0.550000000000000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7.25" customHeight="1" x14ac:dyDescent="0.550000000000000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7.25" customHeight="1" x14ac:dyDescent="0.550000000000000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7.25" customHeight="1" x14ac:dyDescent="0.550000000000000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7.25" customHeight="1" x14ac:dyDescent="0.550000000000000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7.25" customHeight="1" x14ac:dyDescent="0.550000000000000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7.25" customHeight="1" x14ac:dyDescent="0.550000000000000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7.25" customHeight="1" x14ac:dyDescent="0.550000000000000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7.25" customHeight="1" x14ac:dyDescent="0.550000000000000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7.25" customHeight="1" x14ac:dyDescent="0.550000000000000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7.25" customHeight="1" x14ac:dyDescent="0.550000000000000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7.25" customHeight="1" x14ac:dyDescent="0.550000000000000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7.25" customHeight="1" x14ac:dyDescent="0.550000000000000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7.25" customHeight="1" x14ac:dyDescent="0.550000000000000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7.25" customHeight="1" x14ac:dyDescent="0.550000000000000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7.25" customHeight="1" x14ac:dyDescent="0.550000000000000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7.25" customHeight="1" x14ac:dyDescent="0.550000000000000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7.25" customHeight="1" x14ac:dyDescent="0.550000000000000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7.25" customHeight="1" x14ac:dyDescent="0.550000000000000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7.25" customHeight="1" x14ac:dyDescent="0.550000000000000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7.25" customHeight="1" x14ac:dyDescent="0.550000000000000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7.25" customHeight="1" x14ac:dyDescent="0.5500000000000000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7.25" customHeight="1" x14ac:dyDescent="0.5500000000000000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7.25" customHeight="1" x14ac:dyDescent="0.5500000000000000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7.25" customHeight="1" x14ac:dyDescent="0.5500000000000000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7.25" customHeight="1" x14ac:dyDescent="0.5500000000000000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7.25" customHeight="1" x14ac:dyDescent="0.5500000000000000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7.25" customHeight="1" x14ac:dyDescent="0.5500000000000000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7.25" customHeight="1" x14ac:dyDescent="0.5500000000000000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7.25" customHeight="1" x14ac:dyDescent="0.5500000000000000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7.25" customHeight="1" x14ac:dyDescent="0.5500000000000000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7.25" customHeight="1" x14ac:dyDescent="0.55000000000000004">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7.25" customHeight="1" x14ac:dyDescent="0.5500000000000000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B2" sqref="B2"/>
    </sheetView>
  </sheetViews>
  <sheetFormatPr defaultColWidth="12.59765625" defaultRowHeight="15" customHeight="1" x14ac:dyDescent="0.55000000000000004"/>
  <cols>
    <col min="1" max="1" width="9" style="2" customWidth="1"/>
    <col min="2" max="2" width="28.8984375" style="2" customWidth="1"/>
    <col min="3" max="3" width="15" style="2" customWidth="1"/>
    <col min="4" max="14" width="9" style="2" customWidth="1"/>
    <col min="15" max="26" width="8.59765625" style="2" customWidth="1"/>
    <col min="27" max="16384" width="12.59765625" style="2"/>
  </cols>
  <sheetData>
    <row r="1" spans="1:26" ht="20.399999999999999" customHeight="1" x14ac:dyDescent="0.55000000000000004">
      <c r="A1" s="1"/>
      <c r="B1" s="1"/>
      <c r="C1" s="1"/>
      <c r="D1" s="1"/>
      <c r="E1" s="1"/>
      <c r="F1" s="1"/>
      <c r="G1" s="1"/>
      <c r="H1" s="1"/>
      <c r="I1" s="1"/>
      <c r="J1" s="1"/>
      <c r="K1" s="1"/>
      <c r="L1" s="1"/>
      <c r="M1" s="1"/>
      <c r="N1" s="1"/>
      <c r="O1" s="1"/>
      <c r="P1" s="1"/>
      <c r="Q1" s="1"/>
      <c r="R1" s="1"/>
      <c r="S1" s="1"/>
      <c r="T1" s="1"/>
      <c r="U1" s="1"/>
      <c r="V1" s="1"/>
      <c r="W1" s="1"/>
      <c r="X1" s="1"/>
      <c r="Y1" s="1"/>
      <c r="Z1" s="1"/>
    </row>
    <row r="2" spans="1:26" s="23" customFormat="1" ht="34.950000000000003" customHeight="1" x14ac:dyDescent="0.9">
      <c r="A2" s="22"/>
      <c r="B2" s="24" t="s">
        <v>107</v>
      </c>
      <c r="C2" s="22"/>
      <c r="D2" s="22"/>
      <c r="E2" s="22"/>
      <c r="F2" s="22"/>
      <c r="G2" s="22"/>
      <c r="H2" s="22"/>
      <c r="I2" s="22"/>
      <c r="J2" s="22"/>
      <c r="K2" s="22"/>
      <c r="L2" s="22"/>
      <c r="M2" s="22"/>
      <c r="N2" s="22"/>
      <c r="O2" s="22"/>
      <c r="P2" s="22"/>
      <c r="Q2" s="22"/>
      <c r="R2" s="22"/>
      <c r="S2" s="22"/>
      <c r="T2" s="22"/>
      <c r="U2" s="22"/>
      <c r="V2" s="22"/>
      <c r="W2" s="22"/>
      <c r="X2" s="22"/>
      <c r="Y2" s="22"/>
      <c r="Z2" s="22"/>
    </row>
    <row r="3" spans="1:26" ht="17.25" customHeight="1" x14ac:dyDescent="0.55000000000000004">
      <c r="A3" s="1"/>
      <c r="B3" s="1"/>
      <c r="C3" s="1"/>
      <c r="D3" s="1"/>
      <c r="E3" s="1"/>
      <c r="F3" s="1"/>
      <c r="G3" s="1"/>
      <c r="H3" s="1"/>
      <c r="I3" s="1"/>
      <c r="J3" s="1"/>
      <c r="K3" s="1"/>
      <c r="L3" s="1"/>
      <c r="M3" s="1"/>
      <c r="N3" s="1"/>
      <c r="O3" s="1"/>
      <c r="P3" s="1"/>
      <c r="Q3" s="1"/>
      <c r="R3" s="1"/>
      <c r="S3" s="1"/>
      <c r="T3" s="1"/>
      <c r="U3" s="1"/>
      <c r="V3" s="1"/>
      <c r="W3" s="1"/>
      <c r="X3" s="1"/>
      <c r="Y3" s="1"/>
      <c r="Z3" s="1"/>
    </row>
    <row r="4" spans="1:26" ht="17.25" customHeight="1" x14ac:dyDescent="0.55000000000000004">
      <c r="A4" s="1"/>
      <c r="B4" s="1" t="s">
        <v>209</v>
      </c>
      <c r="C4" s="1"/>
      <c r="D4" s="1"/>
      <c r="E4" s="1"/>
      <c r="F4" s="1"/>
      <c r="G4" s="1"/>
      <c r="H4" s="1"/>
      <c r="I4" s="1"/>
      <c r="J4" s="1"/>
      <c r="K4" s="1"/>
      <c r="L4" s="1"/>
      <c r="M4" s="1"/>
      <c r="N4" s="1"/>
      <c r="O4" s="1"/>
      <c r="P4" s="1"/>
      <c r="Q4" s="1"/>
      <c r="R4" s="1"/>
      <c r="S4" s="1"/>
      <c r="T4" s="1"/>
      <c r="U4" s="1"/>
      <c r="V4" s="1"/>
      <c r="W4" s="1"/>
      <c r="X4" s="1"/>
      <c r="Y4" s="1"/>
      <c r="Z4" s="1"/>
    </row>
    <row r="5" spans="1:26" ht="17.25" customHeight="1" x14ac:dyDescent="0.55000000000000004">
      <c r="A5" s="1"/>
      <c r="B5" s="1"/>
      <c r="C5" s="1"/>
      <c r="D5" s="1"/>
      <c r="E5" s="1"/>
      <c r="F5" s="1"/>
      <c r="G5" s="1"/>
      <c r="H5" s="1"/>
      <c r="I5" s="1"/>
      <c r="J5" s="1"/>
      <c r="K5" s="1"/>
      <c r="L5" s="1"/>
      <c r="M5" s="1"/>
      <c r="N5" s="1"/>
      <c r="O5" s="1"/>
      <c r="P5" s="1"/>
      <c r="Q5" s="1"/>
      <c r="R5" s="1"/>
      <c r="S5" s="1"/>
      <c r="T5" s="1"/>
      <c r="U5" s="1"/>
      <c r="V5" s="1"/>
      <c r="W5" s="1"/>
      <c r="X5" s="1"/>
      <c r="Y5" s="1"/>
      <c r="Z5" s="1"/>
    </row>
    <row r="6" spans="1:26" ht="17.25" customHeight="1" x14ac:dyDescent="0.55000000000000004">
      <c r="A6" s="1"/>
      <c r="B6" s="1" t="s">
        <v>108</v>
      </c>
      <c r="C6" s="1"/>
      <c r="D6" s="1"/>
      <c r="E6" s="1"/>
      <c r="F6" s="1"/>
      <c r="G6" s="1"/>
      <c r="H6" s="1"/>
      <c r="I6" s="1"/>
      <c r="J6" s="1"/>
      <c r="K6" s="1"/>
      <c r="L6" s="1"/>
      <c r="M6" s="1"/>
      <c r="N6" s="1"/>
      <c r="O6" s="1"/>
      <c r="P6" s="1"/>
      <c r="Q6" s="1"/>
      <c r="R6" s="1"/>
      <c r="S6" s="1"/>
      <c r="T6" s="1"/>
      <c r="U6" s="1"/>
      <c r="V6" s="1"/>
      <c r="W6" s="1"/>
      <c r="X6" s="1"/>
      <c r="Y6" s="1"/>
      <c r="Z6" s="1"/>
    </row>
    <row r="7" spans="1:26" ht="17.25" customHeight="1" x14ac:dyDescent="0.55000000000000004">
      <c r="A7" s="1"/>
      <c r="B7" s="1"/>
      <c r="C7" s="1"/>
      <c r="D7" s="1"/>
      <c r="E7" s="1"/>
      <c r="F7" s="1"/>
      <c r="G7" s="1"/>
      <c r="H7" s="1"/>
      <c r="I7" s="1"/>
      <c r="J7" s="1"/>
      <c r="K7" s="1"/>
      <c r="L7" s="1"/>
      <c r="M7" s="1"/>
      <c r="N7" s="1"/>
      <c r="O7" s="1"/>
      <c r="P7" s="1"/>
      <c r="Q7" s="1"/>
      <c r="R7" s="1"/>
      <c r="S7" s="1"/>
      <c r="T7" s="1"/>
      <c r="U7" s="1"/>
      <c r="V7" s="1"/>
      <c r="W7" s="1"/>
      <c r="X7" s="1"/>
      <c r="Y7" s="1"/>
      <c r="Z7" s="1"/>
    </row>
    <row r="8" spans="1:26" ht="17.25" customHeight="1" x14ac:dyDescent="0.55000000000000004">
      <c r="A8" s="1"/>
      <c r="B8" s="55" t="s">
        <v>109</v>
      </c>
      <c r="C8" s="55" t="s">
        <v>110</v>
      </c>
      <c r="D8" s="1"/>
      <c r="E8" s="1"/>
      <c r="F8" s="1"/>
      <c r="G8" s="1"/>
      <c r="H8" s="1"/>
      <c r="I8" s="1"/>
      <c r="J8" s="1"/>
      <c r="K8" s="1"/>
      <c r="L8" s="1"/>
      <c r="M8" s="1"/>
      <c r="N8" s="1"/>
      <c r="O8" s="1"/>
      <c r="P8" s="1"/>
      <c r="Q8" s="1"/>
      <c r="R8" s="1"/>
      <c r="S8" s="1"/>
      <c r="T8" s="1"/>
      <c r="U8" s="1"/>
      <c r="V8" s="1"/>
      <c r="W8" s="1"/>
      <c r="X8" s="1"/>
      <c r="Y8" s="1"/>
      <c r="Z8" s="1"/>
    </row>
    <row r="9" spans="1:26" ht="17.25" customHeight="1" x14ac:dyDescent="0.55000000000000004">
      <c r="A9" s="1"/>
      <c r="B9" s="4">
        <f>MIN('Modelur Live Data'!C213:C217)</f>
        <v>3651.84</v>
      </c>
      <c r="C9" s="63" t="str">
        <f>VLOOKUP($B$9,'Modelur Live Data'!C213:S217,16,FALSE)</f>
        <v>CB3</v>
      </c>
      <c r="D9" s="1"/>
      <c r="E9" s="1"/>
      <c r="F9" s="1"/>
      <c r="G9" s="1"/>
      <c r="H9" s="1"/>
      <c r="I9" s="1"/>
      <c r="J9" s="1"/>
      <c r="K9" s="1"/>
      <c r="L9" s="1"/>
      <c r="M9" s="1"/>
      <c r="N9" s="1"/>
      <c r="O9" s="1"/>
      <c r="P9" s="1"/>
      <c r="Q9" s="1"/>
      <c r="R9" s="1"/>
      <c r="S9" s="1"/>
      <c r="T9" s="1"/>
      <c r="U9" s="1"/>
      <c r="V9" s="1"/>
      <c r="W9" s="1"/>
      <c r="X9" s="1"/>
      <c r="Y9" s="1"/>
      <c r="Z9" s="1"/>
    </row>
    <row r="10" spans="1:26" ht="17.25" customHeight="1" x14ac:dyDescent="0.55000000000000004">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7.25" customHeight="1" x14ac:dyDescent="0.55000000000000004">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7.25" customHeight="1" x14ac:dyDescent="0.55000000000000004">
      <c r="A12" s="1"/>
      <c r="B12" s="3" t="s">
        <v>111</v>
      </c>
      <c r="C12" s="3"/>
      <c r="D12" s="1"/>
      <c r="E12" s="1"/>
      <c r="F12" s="1"/>
      <c r="G12" s="1"/>
      <c r="H12" s="1"/>
      <c r="I12" s="1"/>
      <c r="J12" s="1"/>
      <c r="K12" s="1"/>
      <c r="L12" s="1"/>
      <c r="M12" s="1"/>
      <c r="N12" s="1"/>
      <c r="O12" s="1"/>
      <c r="P12" s="1"/>
      <c r="Q12" s="1"/>
      <c r="R12" s="1"/>
      <c r="S12" s="1"/>
      <c r="T12" s="1"/>
      <c r="U12" s="1"/>
      <c r="V12" s="1"/>
      <c r="W12" s="1"/>
      <c r="X12" s="1"/>
      <c r="Y12" s="1"/>
      <c r="Z12" s="1"/>
    </row>
    <row r="13" spans="1:26" ht="17.25" customHeight="1" x14ac:dyDescent="0.55000000000000004">
      <c r="A13" s="3"/>
      <c r="B13" s="1"/>
      <c r="C13" s="1"/>
      <c r="D13" s="1"/>
      <c r="E13" s="1"/>
      <c r="F13" s="1"/>
      <c r="G13" s="1"/>
      <c r="H13" s="1"/>
      <c r="I13" s="1"/>
      <c r="J13" s="1"/>
      <c r="K13" s="1"/>
      <c r="L13" s="1"/>
      <c r="M13" s="1"/>
      <c r="N13" s="1"/>
      <c r="O13" s="1"/>
      <c r="P13" s="1"/>
      <c r="Q13" s="1"/>
      <c r="R13" s="1"/>
      <c r="S13" s="1"/>
      <c r="T13" s="1"/>
      <c r="U13" s="1"/>
      <c r="V13" s="1"/>
      <c r="W13" s="1"/>
      <c r="X13" s="1"/>
      <c r="Y13" s="1"/>
      <c r="Z13" s="1"/>
    </row>
    <row r="14" spans="1:26" ht="17.25" customHeight="1" x14ac:dyDescent="0.55000000000000004">
      <c r="A14" s="1"/>
      <c r="B14" s="55" t="s">
        <v>112</v>
      </c>
      <c r="C14" s="55" t="s">
        <v>110</v>
      </c>
      <c r="D14" s="1"/>
      <c r="E14" s="1"/>
      <c r="F14" s="1"/>
      <c r="G14" s="1"/>
      <c r="H14" s="1"/>
      <c r="I14" s="1"/>
      <c r="J14" s="1"/>
      <c r="K14" s="1"/>
      <c r="L14" s="1"/>
      <c r="M14" s="1"/>
      <c r="N14" s="1"/>
      <c r="O14" s="1"/>
      <c r="P14" s="1"/>
      <c r="Q14" s="1"/>
      <c r="R14" s="1"/>
      <c r="S14" s="1"/>
      <c r="T14" s="1"/>
      <c r="U14" s="1"/>
      <c r="V14" s="1"/>
      <c r="W14" s="1"/>
      <c r="X14" s="1"/>
      <c r="Y14" s="1"/>
      <c r="Z14" s="1"/>
    </row>
    <row r="15" spans="1:26" ht="17.25" customHeight="1" x14ac:dyDescent="0.55000000000000004">
      <c r="A15" s="1"/>
      <c r="B15" s="64">
        <f>MAX('Modelur Live Data'!C213:C217)</f>
        <v>19507.150000000001</v>
      </c>
      <c r="C15" s="63" t="str">
        <f>VLOOKUP($B$15,'Modelur Live Data'!C213:S217,16,FALSE)</f>
        <v>CB1</v>
      </c>
      <c r="D15" s="1"/>
      <c r="E15" s="1"/>
      <c r="F15" s="1"/>
      <c r="G15" s="1"/>
      <c r="H15" s="1"/>
      <c r="I15" s="1"/>
      <c r="J15" s="1"/>
      <c r="K15" s="1"/>
      <c r="L15" s="1"/>
      <c r="M15" s="1"/>
      <c r="N15" s="1"/>
      <c r="O15" s="1"/>
      <c r="P15" s="1"/>
      <c r="Q15" s="1"/>
      <c r="R15" s="1"/>
      <c r="S15" s="1"/>
      <c r="T15" s="1"/>
      <c r="U15" s="1"/>
      <c r="V15" s="1"/>
      <c r="W15" s="1"/>
      <c r="X15" s="1"/>
      <c r="Y15" s="1"/>
      <c r="Z15" s="1"/>
    </row>
    <row r="16" spans="1:26" ht="17.25" customHeight="1" x14ac:dyDescent="0.55000000000000004">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7.25" customHeight="1" x14ac:dyDescent="0.55000000000000004">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7.25" customHeight="1" x14ac:dyDescent="0.55000000000000004">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7.25" customHeight="1" x14ac:dyDescent="0.55000000000000004">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7.25" customHeight="1" x14ac:dyDescent="0.55000000000000004">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7.25" customHeight="1" x14ac:dyDescent="0.55000000000000004">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7.25" customHeight="1" x14ac:dyDescent="0.55000000000000004">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7.25" customHeight="1" x14ac:dyDescent="0.55000000000000004">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7.25" customHeight="1" x14ac:dyDescent="0.55000000000000004">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7.25" customHeight="1" x14ac:dyDescent="0.55000000000000004">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7.25" customHeight="1" x14ac:dyDescent="0.55000000000000004">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7.25" customHeight="1" x14ac:dyDescent="0.55000000000000004">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7.25" customHeight="1" x14ac:dyDescent="0.55000000000000004">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7.25" customHeight="1" x14ac:dyDescent="0.55000000000000004">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7.25" customHeight="1" x14ac:dyDescent="0.55000000000000004">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7.25" customHeight="1" x14ac:dyDescent="0.55000000000000004">
      <c r="A31" s="1"/>
      <c r="B31" s="1"/>
      <c r="C31" s="1"/>
      <c r="D31" s="1"/>
      <c r="E31" s="1"/>
      <c r="F31" s="1"/>
      <c r="G31" s="1"/>
      <c r="H31" s="1"/>
      <c r="I31" s="1"/>
      <c r="J31" s="1"/>
      <c r="K31" s="1"/>
      <c r="L31" s="1"/>
      <c r="M31" s="1"/>
      <c r="O31" s="1"/>
      <c r="P31" s="1"/>
      <c r="Q31" s="1"/>
      <c r="R31" s="1"/>
      <c r="S31" s="1"/>
      <c r="T31" s="1"/>
      <c r="U31" s="1"/>
      <c r="V31" s="1"/>
      <c r="W31" s="1"/>
      <c r="X31" s="1"/>
      <c r="Y31" s="1"/>
      <c r="Z31" s="1"/>
    </row>
    <row r="32" spans="1:26" ht="17.25" customHeight="1" x14ac:dyDescent="0.55000000000000004">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7.25" customHeight="1" x14ac:dyDescent="0.55000000000000004">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7.25" customHeight="1" x14ac:dyDescent="0.55000000000000004">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7.25" customHeight="1" x14ac:dyDescent="0.55000000000000004">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7.25" customHeight="1" x14ac:dyDescent="0.55000000000000004">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7.25" customHeight="1" x14ac:dyDescent="0.55000000000000004">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7.25" customHeight="1" x14ac:dyDescent="0.55000000000000004">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7.25" customHeight="1" x14ac:dyDescent="0.55000000000000004">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7.25" customHeight="1" x14ac:dyDescent="0.5500000000000000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7.25" customHeight="1" x14ac:dyDescent="0.55000000000000004">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7.25" customHeight="1" x14ac:dyDescent="0.55000000000000004">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7.25" customHeight="1" x14ac:dyDescent="0.55000000000000004">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7.25" customHeight="1" x14ac:dyDescent="0.5500000000000000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7.25" customHeight="1" x14ac:dyDescent="0.55000000000000004">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7.25" customHeight="1" x14ac:dyDescent="0.55000000000000004">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7.25" customHeight="1" x14ac:dyDescent="0.5500000000000000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7.25" customHeight="1" x14ac:dyDescent="0.5500000000000000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7.25" customHeight="1" x14ac:dyDescent="0.5500000000000000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7.25" customHeight="1" x14ac:dyDescent="0.5500000000000000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7.25" customHeight="1" x14ac:dyDescent="0.5500000000000000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7.25" customHeight="1" x14ac:dyDescent="0.5500000000000000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7.25" customHeight="1" x14ac:dyDescent="0.5500000000000000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7.25" customHeight="1" x14ac:dyDescent="0.5500000000000000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7.25" customHeight="1" x14ac:dyDescent="0.5500000000000000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7.25" customHeight="1" x14ac:dyDescent="0.5500000000000000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7.25" customHeight="1" x14ac:dyDescent="0.55000000000000004">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7.25" customHeight="1" x14ac:dyDescent="0.55000000000000004">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7.25" customHeight="1" x14ac:dyDescent="0.55000000000000004">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7.25" customHeight="1" x14ac:dyDescent="0.5500000000000000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7.25" customHeight="1" x14ac:dyDescent="0.5500000000000000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7.25" customHeight="1" x14ac:dyDescent="0.5500000000000000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7.25" customHeight="1" x14ac:dyDescent="0.5500000000000000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7.25" customHeight="1" x14ac:dyDescent="0.550000000000000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7.25" customHeight="1" x14ac:dyDescent="0.550000000000000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7.25" customHeight="1" x14ac:dyDescent="0.550000000000000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7.25" customHeight="1" x14ac:dyDescent="0.550000000000000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7.25" customHeight="1" x14ac:dyDescent="0.550000000000000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7.25" customHeight="1" x14ac:dyDescent="0.550000000000000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7.25" customHeight="1" x14ac:dyDescent="0.550000000000000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7.25" customHeight="1" x14ac:dyDescent="0.550000000000000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7.25" customHeight="1" x14ac:dyDescent="0.550000000000000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7.25" customHeight="1" x14ac:dyDescent="0.550000000000000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7.25" customHeight="1" x14ac:dyDescent="0.550000000000000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7.25" customHeight="1" x14ac:dyDescent="0.550000000000000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7.25" customHeight="1" x14ac:dyDescent="0.550000000000000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7.25" customHeight="1" x14ac:dyDescent="0.550000000000000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7.25" customHeight="1" x14ac:dyDescent="0.550000000000000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7.25" customHeight="1" x14ac:dyDescent="0.550000000000000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7.25" customHeight="1" x14ac:dyDescent="0.550000000000000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7.25" customHeight="1" x14ac:dyDescent="0.550000000000000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7.25" customHeight="1" x14ac:dyDescent="0.550000000000000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7.25" customHeight="1" x14ac:dyDescent="0.550000000000000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7.25" customHeight="1" x14ac:dyDescent="0.550000000000000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7.25" customHeight="1" x14ac:dyDescent="0.550000000000000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7.25" customHeight="1"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7.25" customHeight="1"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7.25" customHeight="1"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7.25" customHeight="1"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7.25" customHeight="1"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7.25" customHeight="1"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7.25" customHeight="1"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7.25" customHeight="1"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7.25" customHeight="1"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7.25" customHeight="1"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7.25" customHeight="1"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7.25" customHeight="1"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7.25" customHeight="1"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7.25" customHeight="1"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7.25" customHeight="1"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7.25" customHeight="1"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7.25" customHeight="1"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7.25" customHeight="1"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7.25" customHeight="1"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7.25" customHeight="1"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7.25" customHeight="1"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7.25" customHeight="1"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7.25" customHeight="1"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7.25" customHeight="1"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7.25" customHeight="1"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7.25" customHeight="1"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7.25" customHeight="1"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7.25" customHeight="1"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7.25" customHeight="1"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7.25" customHeight="1"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7.25" customHeight="1"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7.25" customHeight="1"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7.25" customHeight="1"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7.25" customHeight="1"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7.25" customHeight="1"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7.25" customHeight="1"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7.25" customHeight="1"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7.25" customHeight="1"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7.25" customHeight="1"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7.25" customHeight="1"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7.25" customHeight="1"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7.25" customHeight="1"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7.25" customHeight="1"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7.25" customHeight="1"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7.25" customHeight="1"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7.25" customHeight="1"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7.25" customHeight="1"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7.25" customHeight="1"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7.25" customHeight="1"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7.25" customHeight="1"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7.25" customHeight="1"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7.25" customHeight="1" x14ac:dyDescent="0.550000000000000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7.25" customHeight="1" x14ac:dyDescent="0.550000000000000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7.25" customHeight="1" x14ac:dyDescent="0.550000000000000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7.25" customHeight="1" x14ac:dyDescent="0.550000000000000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7.25" customHeight="1" x14ac:dyDescent="0.550000000000000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7.25" customHeight="1" x14ac:dyDescent="0.550000000000000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7.25" customHeight="1" x14ac:dyDescent="0.550000000000000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7.25" customHeight="1" x14ac:dyDescent="0.550000000000000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7.25" customHeight="1" x14ac:dyDescent="0.550000000000000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7.25" customHeight="1" x14ac:dyDescent="0.550000000000000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7.25" customHeight="1" x14ac:dyDescent="0.550000000000000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7.25" customHeight="1" x14ac:dyDescent="0.550000000000000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7.25" customHeight="1" x14ac:dyDescent="0.550000000000000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7.25" customHeight="1" x14ac:dyDescent="0.550000000000000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7.25" customHeight="1" x14ac:dyDescent="0.550000000000000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7.25" customHeight="1" x14ac:dyDescent="0.550000000000000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7.25" customHeight="1" x14ac:dyDescent="0.550000000000000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7.25" customHeight="1" x14ac:dyDescent="0.550000000000000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7.25" customHeight="1" x14ac:dyDescent="0.550000000000000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7.25" customHeight="1" x14ac:dyDescent="0.550000000000000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7.25" customHeight="1" x14ac:dyDescent="0.550000000000000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7.25" customHeight="1" x14ac:dyDescent="0.550000000000000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7.25" customHeight="1" x14ac:dyDescent="0.550000000000000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7.25" customHeight="1" x14ac:dyDescent="0.550000000000000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7.25" customHeight="1" x14ac:dyDescent="0.550000000000000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7.25" customHeight="1" x14ac:dyDescent="0.550000000000000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7.25" customHeight="1" x14ac:dyDescent="0.550000000000000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7.25" customHeight="1" x14ac:dyDescent="0.550000000000000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7.25" customHeight="1" x14ac:dyDescent="0.550000000000000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7.25" customHeight="1"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7.25" customHeight="1" x14ac:dyDescent="0.550000000000000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7.25" customHeight="1" x14ac:dyDescent="0.550000000000000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7.25" customHeight="1" x14ac:dyDescent="0.550000000000000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7.25" customHeight="1" x14ac:dyDescent="0.550000000000000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7.25" customHeight="1" x14ac:dyDescent="0.550000000000000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7.25" customHeight="1" x14ac:dyDescent="0.550000000000000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7.25" customHeight="1" x14ac:dyDescent="0.550000000000000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7.25" customHeight="1"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7.25" customHeight="1" x14ac:dyDescent="0.550000000000000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7.25" customHeight="1" x14ac:dyDescent="0.550000000000000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7.25" customHeight="1"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7.25" customHeight="1" x14ac:dyDescent="0.550000000000000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7.25" customHeight="1" x14ac:dyDescent="0.550000000000000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7.25" customHeight="1" x14ac:dyDescent="0.550000000000000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7.25" customHeight="1" x14ac:dyDescent="0.550000000000000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7.25" customHeight="1"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7.25" customHeight="1" x14ac:dyDescent="0.550000000000000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7.25" customHeight="1" x14ac:dyDescent="0.550000000000000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7.25" customHeight="1" x14ac:dyDescent="0.550000000000000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7.25" customHeight="1"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7.25" customHeight="1"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7.25" customHeight="1"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7.25" customHeight="1"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7.25" customHeight="1"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7.25" customHeight="1"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7.25" customHeight="1"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7.25" customHeight="1" x14ac:dyDescent="0.550000000000000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7.25" customHeight="1" x14ac:dyDescent="0.550000000000000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7.25" customHeight="1"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7.25" customHeight="1"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7.25" customHeight="1"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7.25" customHeight="1" x14ac:dyDescent="0.550000000000000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7.25" customHeight="1" x14ac:dyDescent="0.550000000000000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7.25" customHeight="1" x14ac:dyDescent="0.550000000000000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7.25" customHeight="1" x14ac:dyDescent="0.550000000000000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7.25" customHeight="1" x14ac:dyDescent="0.550000000000000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7.25" customHeight="1" x14ac:dyDescent="0.550000000000000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7.25" customHeight="1" x14ac:dyDescent="0.550000000000000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7.25" customHeight="1" x14ac:dyDescent="0.550000000000000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7.25" customHeight="1" x14ac:dyDescent="0.550000000000000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7.25" customHeight="1" x14ac:dyDescent="0.550000000000000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7.25" customHeight="1" x14ac:dyDescent="0.550000000000000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7.25" customHeight="1" x14ac:dyDescent="0.550000000000000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7.25" customHeight="1" x14ac:dyDescent="0.550000000000000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7.25" customHeight="1" x14ac:dyDescent="0.550000000000000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7.25" customHeight="1" x14ac:dyDescent="0.550000000000000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7.25" customHeight="1" x14ac:dyDescent="0.550000000000000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7.25" customHeight="1" x14ac:dyDescent="0.550000000000000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7.25" customHeight="1" x14ac:dyDescent="0.550000000000000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7.25" customHeight="1" x14ac:dyDescent="0.550000000000000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7.25" customHeight="1" x14ac:dyDescent="0.550000000000000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7.25" customHeight="1" x14ac:dyDescent="0.550000000000000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7.25" customHeight="1" x14ac:dyDescent="0.550000000000000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7.25" customHeight="1" x14ac:dyDescent="0.550000000000000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7.25" customHeight="1" x14ac:dyDescent="0.550000000000000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7.25" customHeight="1" x14ac:dyDescent="0.550000000000000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7.25" customHeight="1" x14ac:dyDescent="0.550000000000000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7.25" customHeight="1" x14ac:dyDescent="0.550000000000000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7.25" customHeight="1" x14ac:dyDescent="0.550000000000000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7.25" customHeight="1" x14ac:dyDescent="0.550000000000000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7.25" customHeight="1" x14ac:dyDescent="0.550000000000000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7.25" customHeight="1" x14ac:dyDescent="0.550000000000000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7.25" customHeight="1" x14ac:dyDescent="0.550000000000000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7.25" customHeight="1" x14ac:dyDescent="0.550000000000000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7.25" customHeight="1" x14ac:dyDescent="0.550000000000000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7.25" customHeight="1" x14ac:dyDescent="0.550000000000000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7.25" customHeight="1" x14ac:dyDescent="0.550000000000000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7.25" customHeight="1" x14ac:dyDescent="0.550000000000000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7.25" customHeight="1" x14ac:dyDescent="0.550000000000000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7.25" customHeight="1" x14ac:dyDescent="0.550000000000000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7.25" customHeight="1" x14ac:dyDescent="0.550000000000000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7.25" customHeight="1" x14ac:dyDescent="0.550000000000000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7.25" customHeight="1" x14ac:dyDescent="0.550000000000000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7.25" customHeight="1" x14ac:dyDescent="0.550000000000000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7.25" customHeight="1" x14ac:dyDescent="0.550000000000000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7.25" customHeight="1" x14ac:dyDescent="0.550000000000000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7.25" customHeight="1" x14ac:dyDescent="0.550000000000000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7.25" customHeight="1" x14ac:dyDescent="0.550000000000000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7.25" customHeight="1" x14ac:dyDescent="0.550000000000000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7.25" customHeight="1" x14ac:dyDescent="0.550000000000000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7.25" customHeight="1" x14ac:dyDescent="0.550000000000000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7.25" customHeight="1" x14ac:dyDescent="0.550000000000000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7.25" customHeight="1" x14ac:dyDescent="0.550000000000000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7.25" customHeight="1" x14ac:dyDescent="0.550000000000000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7.25" customHeight="1" x14ac:dyDescent="0.550000000000000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7.25" customHeight="1" x14ac:dyDescent="0.550000000000000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7.25" customHeight="1" x14ac:dyDescent="0.550000000000000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7.25" customHeight="1" x14ac:dyDescent="0.550000000000000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7.25" customHeight="1" x14ac:dyDescent="0.550000000000000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7.25" customHeight="1" x14ac:dyDescent="0.550000000000000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7.25" customHeight="1" x14ac:dyDescent="0.550000000000000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7.25" customHeight="1" x14ac:dyDescent="0.550000000000000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7.25" customHeight="1" x14ac:dyDescent="0.550000000000000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7.25" customHeight="1" x14ac:dyDescent="0.550000000000000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7.25" customHeight="1" x14ac:dyDescent="0.550000000000000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7.25" customHeight="1" x14ac:dyDescent="0.550000000000000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7.25" customHeight="1" x14ac:dyDescent="0.550000000000000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7.25" customHeight="1" x14ac:dyDescent="0.550000000000000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7.25" customHeight="1" x14ac:dyDescent="0.550000000000000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7.25" customHeight="1" x14ac:dyDescent="0.550000000000000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7.25" customHeight="1" x14ac:dyDescent="0.550000000000000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7.25" customHeight="1" x14ac:dyDescent="0.550000000000000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7.25" customHeight="1" x14ac:dyDescent="0.550000000000000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7.25" customHeight="1" x14ac:dyDescent="0.550000000000000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7.25" customHeight="1" x14ac:dyDescent="0.550000000000000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7.25" customHeight="1" x14ac:dyDescent="0.550000000000000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7.25" customHeight="1" x14ac:dyDescent="0.550000000000000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7.25" customHeight="1" x14ac:dyDescent="0.550000000000000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7.25" customHeight="1" x14ac:dyDescent="0.550000000000000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7.25" customHeight="1" x14ac:dyDescent="0.550000000000000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7.25" customHeight="1" x14ac:dyDescent="0.550000000000000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7.25" customHeight="1" x14ac:dyDescent="0.550000000000000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7.25" customHeight="1" x14ac:dyDescent="0.550000000000000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7.25" customHeight="1" x14ac:dyDescent="0.550000000000000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7.25" customHeight="1" x14ac:dyDescent="0.550000000000000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7.25" customHeight="1" x14ac:dyDescent="0.550000000000000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7.25" customHeight="1" x14ac:dyDescent="0.550000000000000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7.25" customHeight="1" x14ac:dyDescent="0.550000000000000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7.25" customHeight="1" x14ac:dyDescent="0.550000000000000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7.25" customHeight="1" x14ac:dyDescent="0.550000000000000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7.25" customHeight="1" x14ac:dyDescent="0.550000000000000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7.25" customHeight="1" x14ac:dyDescent="0.550000000000000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7.25" customHeight="1" x14ac:dyDescent="0.550000000000000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7.25" customHeight="1" x14ac:dyDescent="0.550000000000000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7.25" customHeight="1" x14ac:dyDescent="0.550000000000000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7.25" customHeight="1" x14ac:dyDescent="0.550000000000000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7.25" customHeight="1" x14ac:dyDescent="0.550000000000000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7.25" customHeight="1" x14ac:dyDescent="0.550000000000000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7.25" customHeight="1" x14ac:dyDescent="0.550000000000000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7.25" customHeight="1" x14ac:dyDescent="0.550000000000000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7.25" customHeight="1" x14ac:dyDescent="0.550000000000000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7.25" customHeight="1" x14ac:dyDescent="0.550000000000000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7.25" customHeight="1" x14ac:dyDescent="0.550000000000000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7.25" customHeight="1" x14ac:dyDescent="0.550000000000000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7.25" customHeight="1" x14ac:dyDescent="0.550000000000000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7.25" customHeight="1" x14ac:dyDescent="0.550000000000000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7.25" customHeight="1" x14ac:dyDescent="0.550000000000000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7.25" customHeight="1" x14ac:dyDescent="0.550000000000000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7.25" customHeight="1" x14ac:dyDescent="0.550000000000000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7.25" customHeight="1" x14ac:dyDescent="0.550000000000000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7.25" customHeight="1" x14ac:dyDescent="0.550000000000000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7.25" customHeight="1" x14ac:dyDescent="0.550000000000000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7.25" customHeight="1" x14ac:dyDescent="0.550000000000000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7.25" customHeight="1" x14ac:dyDescent="0.550000000000000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7.25" customHeight="1" x14ac:dyDescent="0.550000000000000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7.25" customHeight="1" x14ac:dyDescent="0.550000000000000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7.25" customHeight="1" x14ac:dyDescent="0.550000000000000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7.25" customHeight="1" x14ac:dyDescent="0.550000000000000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7.25" customHeight="1" x14ac:dyDescent="0.550000000000000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7.25" customHeight="1" x14ac:dyDescent="0.550000000000000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7.25" customHeight="1" x14ac:dyDescent="0.550000000000000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7.25" customHeight="1" x14ac:dyDescent="0.550000000000000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7.25" customHeight="1" x14ac:dyDescent="0.550000000000000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7.25" customHeight="1" x14ac:dyDescent="0.550000000000000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7.25" customHeight="1" x14ac:dyDescent="0.550000000000000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7.25" customHeight="1" x14ac:dyDescent="0.550000000000000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7.25" customHeight="1" x14ac:dyDescent="0.550000000000000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7.25" customHeight="1" x14ac:dyDescent="0.550000000000000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7.25" customHeight="1" x14ac:dyDescent="0.550000000000000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7.25" customHeight="1" x14ac:dyDescent="0.550000000000000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7.25" customHeight="1" x14ac:dyDescent="0.550000000000000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7.25" customHeight="1" x14ac:dyDescent="0.550000000000000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7.25" customHeight="1" x14ac:dyDescent="0.550000000000000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7.25" customHeight="1" x14ac:dyDescent="0.550000000000000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7.25" customHeight="1" x14ac:dyDescent="0.550000000000000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7.25" customHeight="1" x14ac:dyDescent="0.550000000000000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7.25" customHeight="1" x14ac:dyDescent="0.550000000000000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7.25" customHeight="1" x14ac:dyDescent="0.550000000000000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7.25" customHeight="1" x14ac:dyDescent="0.550000000000000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7.25" customHeight="1" x14ac:dyDescent="0.550000000000000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7.25" customHeight="1" x14ac:dyDescent="0.550000000000000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7.25" customHeight="1" x14ac:dyDescent="0.550000000000000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7.25" customHeight="1" x14ac:dyDescent="0.550000000000000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7.25" customHeight="1" x14ac:dyDescent="0.550000000000000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7.25" customHeight="1" x14ac:dyDescent="0.550000000000000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7.25" customHeight="1" x14ac:dyDescent="0.550000000000000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7.25" customHeight="1" x14ac:dyDescent="0.550000000000000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7.25" customHeight="1" x14ac:dyDescent="0.550000000000000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7.25" customHeight="1" x14ac:dyDescent="0.550000000000000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7.25" customHeight="1" x14ac:dyDescent="0.550000000000000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7.25" customHeight="1" x14ac:dyDescent="0.550000000000000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7.25" customHeight="1" x14ac:dyDescent="0.550000000000000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7.25" customHeight="1" x14ac:dyDescent="0.550000000000000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7.25" customHeight="1" x14ac:dyDescent="0.550000000000000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7.25" customHeight="1" x14ac:dyDescent="0.550000000000000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7.25" customHeight="1" x14ac:dyDescent="0.550000000000000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7.25" customHeight="1" x14ac:dyDescent="0.550000000000000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7.25" customHeight="1" x14ac:dyDescent="0.550000000000000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7.25" customHeight="1" x14ac:dyDescent="0.550000000000000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7.25" customHeight="1" x14ac:dyDescent="0.550000000000000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7.25" customHeight="1" x14ac:dyDescent="0.550000000000000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7.25" customHeight="1" x14ac:dyDescent="0.550000000000000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7.25" customHeight="1" x14ac:dyDescent="0.550000000000000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7.25" customHeight="1" x14ac:dyDescent="0.550000000000000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7.25" customHeight="1" x14ac:dyDescent="0.550000000000000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7.25" customHeight="1" x14ac:dyDescent="0.550000000000000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7.25" customHeight="1" x14ac:dyDescent="0.550000000000000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7.25" customHeight="1" x14ac:dyDescent="0.550000000000000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7.25" customHeight="1" x14ac:dyDescent="0.550000000000000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7.25" customHeight="1" x14ac:dyDescent="0.550000000000000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7.25" customHeight="1" x14ac:dyDescent="0.550000000000000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7.25" customHeight="1" x14ac:dyDescent="0.550000000000000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7.25" customHeight="1" x14ac:dyDescent="0.550000000000000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7.25" customHeight="1" x14ac:dyDescent="0.550000000000000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7.25" customHeight="1" x14ac:dyDescent="0.550000000000000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7.25" customHeight="1" x14ac:dyDescent="0.550000000000000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7.25" customHeight="1" x14ac:dyDescent="0.550000000000000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7.25" customHeight="1" x14ac:dyDescent="0.550000000000000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7.25" customHeight="1" x14ac:dyDescent="0.550000000000000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7.25" customHeight="1" x14ac:dyDescent="0.550000000000000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7.25" customHeight="1" x14ac:dyDescent="0.550000000000000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7.25" customHeight="1" x14ac:dyDescent="0.550000000000000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7.25" customHeight="1" x14ac:dyDescent="0.550000000000000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7.25" customHeight="1" x14ac:dyDescent="0.550000000000000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7.25" customHeight="1" x14ac:dyDescent="0.550000000000000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7.25" customHeight="1" x14ac:dyDescent="0.550000000000000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7.25" customHeight="1" x14ac:dyDescent="0.550000000000000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7.25" customHeight="1" x14ac:dyDescent="0.550000000000000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7.25" customHeight="1" x14ac:dyDescent="0.550000000000000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7.25" customHeight="1" x14ac:dyDescent="0.550000000000000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7.25" customHeight="1" x14ac:dyDescent="0.550000000000000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7.25" customHeight="1" x14ac:dyDescent="0.550000000000000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7.25" customHeight="1" x14ac:dyDescent="0.550000000000000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7.25" customHeight="1" x14ac:dyDescent="0.550000000000000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7.25" customHeight="1" x14ac:dyDescent="0.550000000000000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7.25" customHeight="1" x14ac:dyDescent="0.550000000000000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7.25" customHeight="1" x14ac:dyDescent="0.550000000000000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7.25" customHeight="1" x14ac:dyDescent="0.550000000000000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7.25" customHeight="1" x14ac:dyDescent="0.550000000000000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7.25" customHeight="1" x14ac:dyDescent="0.550000000000000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7.25" customHeight="1" x14ac:dyDescent="0.550000000000000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7.25" customHeight="1" x14ac:dyDescent="0.550000000000000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7.25" customHeight="1" x14ac:dyDescent="0.550000000000000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7.25" customHeight="1" x14ac:dyDescent="0.550000000000000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7.25" customHeight="1" x14ac:dyDescent="0.550000000000000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7.25" customHeight="1" x14ac:dyDescent="0.550000000000000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7.25" customHeight="1" x14ac:dyDescent="0.550000000000000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7.25" customHeight="1" x14ac:dyDescent="0.550000000000000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7.25" customHeight="1" x14ac:dyDescent="0.550000000000000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7.25" customHeight="1" x14ac:dyDescent="0.550000000000000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7.25" customHeight="1" x14ac:dyDescent="0.550000000000000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7.25" customHeight="1" x14ac:dyDescent="0.550000000000000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7.25" customHeight="1" x14ac:dyDescent="0.550000000000000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7.25" customHeight="1" x14ac:dyDescent="0.550000000000000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7.25" customHeight="1" x14ac:dyDescent="0.550000000000000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7.25" customHeight="1" x14ac:dyDescent="0.550000000000000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7.25" customHeight="1" x14ac:dyDescent="0.550000000000000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7.25" customHeight="1" x14ac:dyDescent="0.550000000000000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7.25" customHeight="1" x14ac:dyDescent="0.550000000000000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7.25" customHeight="1" x14ac:dyDescent="0.550000000000000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7.25" customHeight="1" x14ac:dyDescent="0.550000000000000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7.25" customHeight="1" x14ac:dyDescent="0.550000000000000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7.25" customHeight="1" x14ac:dyDescent="0.550000000000000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7.25" customHeight="1" x14ac:dyDescent="0.550000000000000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7.25" customHeight="1" x14ac:dyDescent="0.550000000000000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7.25" customHeight="1" x14ac:dyDescent="0.550000000000000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7.25" customHeight="1" x14ac:dyDescent="0.550000000000000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7.25" customHeight="1" x14ac:dyDescent="0.550000000000000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7.25" customHeight="1" x14ac:dyDescent="0.550000000000000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7.25" customHeight="1" x14ac:dyDescent="0.550000000000000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7.25" customHeight="1" x14ac:dyDescent="0.550000000000000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7.25" customHeight="1" x14ac:dyDescent="0.550000000000000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7.25" customHeight="1" x14ac:dyDescent="0.550000000000000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7.25" customHeight="1" x14ac:dyDescent="0.550000000000000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7.25" customHeight="1" x14ac:dyDescent="0.550000000000000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7.25" customHeight="1" x14ac:dyDescent="0.550000000000000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7.25" customHeight="1" x14ac:dyDescent="0.550000000000000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7.25" customHeight="1" x14ac:dyDescent="0.550000000000000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7.25" customHeight="1" x14ac:dyDescent="0.550000000000000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7.25" customHeight="1" x14ac:dyDescent="0.550000000000000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7.25" customHeight="1" x14ac:dyDescent="0.550000000000000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7.25" customHeight="1" x14ac:dyDescent="0.550000000000000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7.25" customHeight="1" x14ac:dyDescent="0.550000000000000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7.25" customHeight="1" x14ac:dyDescent="0.550000000000000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7.25" customHeight="1" x14ac:dyDescent="0.550000000000000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7.25" customHeight="1" x14ac:dyDescent="0.550000000000000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7.25" customHeight="1" x14ac:dyDescent="0.550000000000000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7.25" customHeight="1" x14ac:dyDescent="0.550000000000000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7.25" customHeight="1" x14ac:dyDescent="0.550000000000000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7.25" customHeight="1" x14ac:dyDescent="0.550000000000000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7.25" customHeight="1" x14ac:dyDescent="0.550000000000000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7.25" customHeight="1" x14ac:dyDescent="0.550000000000000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7.25" customHeight="1" x14ac:dyDescent="0.550000000000000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7.25" customHeight="1" x14ac:dyDescent="0.550000000000000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7.25" customHeight="1" x14ac:dyDescent="0.550000000000000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7.25" customHeight="1" x14ac:dyDescent="0.550000000000000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7.25" customHeight="1" x14ac:dyDescent="0.550000000000000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7.25" customHeight="1" x14ac:dyDescent="0.550000000000000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7.25" customHeight="1" x14ac:dyDescent="0.550000000000000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7.25" customHeight="1" x14ac:dyDescent="0.550000000000000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7.25" customHeight="1" x14ac:dyDescent="0.550000000000000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7.25" customHeight="1" x14ac:dyDescent="0.550000000000000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7.25" customHeight="1" x14ac:dyDescent="0.550000000000000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7.25" customHeight="1" x14ac:dyDescent="0.550000000000000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7.25" customHeight="1" x14ac:dyDescent="0.550000000000000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7.25" customHeight="1" x14ac:dyDescent="0.550000000000000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7.25" customHeight="1" x14ac:dyDescent="0.550000000000000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7.25" customHeight="1" x14ac:dyDescent="0.550000000000000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7.25" customHeight="1" x14ac:dyDescent="0.550000000000000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7.25" customHeight="1" x14ac:dyDescent="0.550000000000000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7.25" customHeight="1" x14ac:dyDescent="0.550000000000000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7.25" customHeight="1" x14ac:dyDescent="0.550000000000000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7.25" customHeight="1" x14ac:dyDescent="0.550000000000000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7.25" customHeight="1" x14ac:dyDescent="0.550000000000000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7.25" customHeight="1" x14ac:dyDescent="0.550000000000000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7.25" customHeight="1" x14ac:dyDescent="0.550000000000000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7.25" customHeight="1" x14ac:dyDescent="0.550000000000000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7.25" customHeight="1" x14ac:dyDescent="0.550000000000000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7.25" customHeight="1" x14ac:dyDescent="0.550000000000000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7.25" customHeight="1" x14ac:dyDescent="0.550000000000000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7.25" customHeight="1" x14ac:dyDescent="0.550000000000000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7.25" customHeight="1" x14ac:dyDescent="0.550000000000000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7.25" customHeight="1" x14ac:dyDescent="0.550000000000000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7.25" customHeight="1" x14ac:dyDescent="0.550000000000000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7.25" customHeight="1" x14ac:dyDescent="0.550000000000000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7.25" customHeight="1" x14ac:dyDescent="0.550000000000000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7.25" customHeight="1" x14ac:dyDescent="0.550000000000000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7.25" customHeight="1" x14ac:dyDescent="0.550000000000000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7.25" customHeight="1" x14ac:dyDescent="0.550000000000000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7.25" customHeight="1" x14ac:dyDescent="0.550000000000000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7.25" customHeight="1" x14ac:dyDescent="0.550000000000000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7.25" customHeight="1" x14ac:dyDescent="0.550000000000000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7.25" customHeight="1" x14ac:dyDescent="0.550000000000000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7.25" customHeight="1" x14ac:dyDescent="0.550000000000000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7.25" customHeight="1" x14ac:dyDescent="0.550000000000000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7.25" customHeight="1" x14ac:dyDescent="0.550000000000000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7.25" customHeight="1" x14ac:dyDescent="0.550000000000000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7.25" customHeight="1" x14ac:dyDescent="0.550000000000000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7.25" customHeight="1" x14ac:dyDescent="0.550000000000000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7.25" customHeight="1" x14ac:dyDescent="0.550000000000000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7.25" customHeight="1" x14ac:dyDescent="0.550000000000000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7.25" customHeight="1" x14ac:dyDescent="0.550000000000000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7.25" customHeight="1" x14ac:dyDescent="0.550000000000000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7.25" customHeight="1" x14ac:dyDescent="0.550000000000000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7.25" customHeight="1" x14ac:dyDescent="0.550000000000000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7.25" customHeight="1" x14ac:dyDescent="0.550000000000000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7.25" customHeight="1" x14ac:dyDescent="0.550000000000000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7.25" customHeight="1" x14ac:dyDescent="0.550000000000000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7.25" customHeight="1" x14ac:dyDescent="0.550000000000000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7.25" customHeight="1" x14ac:dyDescent="0.550000000000000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7.25" customHeight="1" x14ac:dyDescent="0.550000000000000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7.25" customHeight="1" x14ac:dyDescent="0.550000000000000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7.25" customHeight="1" x14ac:dyDescent="0.550000000000000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7.25" customHeight="1" x14ac:dyDescent="0.550000000000000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7.25" customHeight="1" x14ac:dyDescent="0.550000000000000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7.25" customHeight="1" x14ac:dyDescent="0.550000000000000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7.25" customHeight="1" x14ac:dyDescent="0.550000000000000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7.25" customHeight="1" x14ac:dyDescent="0.550000000000000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7.25" customHeight="1" x14ac:dyDescent="0.550000000000000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7.25" customHeight="1" x14ac:dyDescent="0.550000000000000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7.25" customHeight="1" x14ac:dyDescent="0.550000000000000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7.25" customHeight="1" x14ac:dyDescent="0.550000000000000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7.25" customHeight="1" x14ac:dyDescent="0.550000000000000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7.25" customHeight="1" x14ac:dyDescent="0.550000000000000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7.25" customHeight="1" x14ac:dyDescent="0.550000000000000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7.25" customHeight="1" x14ac:dyDescent="0.550000000000000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7.25" customHeight="1" x14ac:dyDescent="0.550000000000000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7.25" customHeight="1" x14ac:dyDescent="0.550000000000000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7.25" customHeight="1" x14ac:dyDescent="0.550000000000000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7.25" customHeight="1" x14ac:dyDescent="0.550000000000000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7.25" customHeight="1" x14ac:dyDescent="0.550000000000000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7.25" customHeight="1" x14ac:dyDescent="0.550000000000000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7.25" customHeight="1" x14ac:dyDescent="0.550000000000000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7.25" customHeight="1" x14ac:dyDescent="0.550000000000000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7.25" customHeight="1" x14ac:dyDescent="0.550000000000000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7.25" customHeight="1" x14ac:dyDescent="0.550000000000000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7.25" customHeight="1" x14ac:dyDescent="0.550000000000000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7.25" customHeight="1" x14ac:dyDescent="0.550000000000000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7.25" customHeight="1" x14ac:dyDescent="0.550000000000000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7.25" customHeight="1" x14ac:dyDescent="0.550000000000000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7.25" customHeight="1" x14ac:dyDescent="0.550000000000000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7.25" customHeight="1" x14ac:dyDescent="0.550000000000000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7.25" customHeight="1" x14ac:dyDescent="0.550000000000000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7.25" customHeight="1" x14ac:dyDescent="0.550000000000000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7.25" customHeight="1" x14ac:dyDescent="0.550000000000000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7.25" customHeight="1" x14ac:dyDescent="0.550000000000000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7.25" customHeight="1" x14ac:dyDescent="0.550000000000000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7.25" customHeight="1" x14ac:dyDescent="0.550000000000000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7.25" customHeight="1" x14ac:dyDescent="0.550000000000000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7.25" customHeight="1" x14ac:dyDescent="0.550000000000000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7.25" customHeight="1" x14ac:dyDescent="0.550000000000000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7.25" customHeight="1" x14ac:dyDescent="0.550000000000000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7.25" customHeight="1" x14ac:dyDescent="0.550000000000000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7.25" customHeight="1" x14ac:dyDescent="0.550000000000000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7.25" customHeight="1" x14ac:dyDescent="0.550000000000000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7.25" customHeight="1" x14ac:dyDescent="0.550000000000000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7.25" customHeight="1" x14ac:dyDescent="0.550000000000000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7.25" customHeight="1" x14ac:dyDescent="0.550000000000000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7.25" customHeight="1" x14ac:dyDescent="0.550000000000000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7.25" customHeight="1" x14ac:dyDescent="0.550000000000000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7.25" customHeight="1" x14ac:dyDescent="0.550000000000000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7.25" customHeight="1" x14ac:dyDescent="0.550000000000000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7.25" customHeight="1" x14ac:dyDescent="0.550000000000000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7.25" customHeight="1" x14ac:dyDescent="0.550000000000000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7.25" customHeight="1" x14ac:dyDescent="0.550000000000000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7.25" customHeight="1" x14ac:dyDescent="0.550000000000000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7.25" customHeight="1" x14ac:dyDescent="0.550000000000000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7.25" customHeight="1" x14ac:dyDescent="0.550000000000000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7.25" customHeight="1" x14ac:dyDescent="0.550000000000000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7.25" customHeight="1" x14ac:dyDescent="0.550000000000000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7.25" customHeight="1" x14ac:dyDescent="0.550000000000000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7.25" customHeight="1" x14ac:dyDescent="0.550000000000000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7.25" customHeight="1" x14ac:dyDescent="0.550000000000000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7.25" customHeight="1" x14ac:dyDescent="0.550000000000000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7.25" customHeight="1" x14ac:dyDescent="0.550000000000000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7.25" customHeight="1" x14ac:dyDescent="0.550000000000000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7.25" customHeight="1" x14ac:dyDescent="0.550000000000000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7.25" customHeight="1" x14ac:dyDescent="0.550000000000000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7.25" customHeight="1" x14ac:dyDescent="0.550000000000000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7.25" customHeight="1" x14ac:dyDescent="0.550000000000000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7.25" customHeight="1" x14ac:dyDescent="0.550000000000000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7.25" customHeight="1" x14ac:dyDescent="0.550000000000000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7.25" customHeight="1" x14ac:dyDescent="0.550000000000000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7.25" customHeight="1" x14ac:dyDescent="0.550000000000000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7.25" customHeight="1" x14ac:dyDescent="0.550000000000000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7.25" customHeight="1" x14ac:dyDescent="0.550000000000000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7.25" customHeight="1" x14ac:dyDescent="0.550000000000000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7.25" customHeight="1" x14ac:dyDescent="0.550000000000000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7.25" customHeight="1" x14ac:dyDescent="0.550000000000000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7.25" customHeight="1" x14ac:dyDescent="0.550000000000000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7.25" customHeight="1" x14ac:dyDescent="0.550000000000000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7.25" customHeight="1" x14ac:dyDescent="0.550000000000000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7.25" customHeight="1" x14ac:dyDescent="0.550000000000000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7.25" customHeight="1" x14ac:dyDescent="0.550000000000000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7.25" customHeight="1" x14ac:dyDescent="0.550000000000000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7.25" customHeight="1" x14ac:dyDescent="0.550000000000000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7.25" customHeight="1" x14ac:dyDescent="0.550000000000000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7.25" customHeight="1" x14ac:dyDescent="0.550000000000000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7.25" customHeight="1" x14ac:dyDescent="0.550000000000000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7.25" customHeight="1" x14ac:dyDescent="0.550000000000000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7.25" customHeight="1" x14ac:dyDescent="0.550000000000000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7.25" customHeight="1" x14ac:dyDescent="0.550000000000000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7.25" customHeight="1" x14ac:dyDescent="0.550000000000000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7.25" customHeight="1" x14ac:dyDescent="0.550000000000000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7.25" customHeight="1" x14ac:dyDescent="0.550000000000000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7.25" customHeight="1" x14ac:dyDescent="0.550000000000000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7.25" customHeight="1" x14ac:dyDescent="0.550000000000000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7.25" customHeight="1" x14ac:dyDescent="0.550000000000000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7.25" customHeight="1" x14ac:dyDescent="0.550000000000000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7.25" customHeight="1" x14ac:dyDescent="0.550000000000000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7.25" customHeight="1" x14ac:dyDescent="0.550000000000000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7.25" customHeight="1" x14ac:dyDescent="0.550000000000000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7.25" customHeight="1" x14ac:dyDescent="0.550000000000000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7.25" customHeight="1" x14ac:dyDescent="0.550000000000000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7.25" customHeight="1" x14ac:dyDescent="0.550000000000000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7.25" customHeight="1" x14ac:dyDescent="0.550000000000000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7.25" customHeight="1" x14ac:dyDescent="0.550000000000000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7.25" customHeight="1" x14ac:dyDescent="0.550000000000000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7.25" customHeight="1" x14ac:dyDescent="0.550000000000000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7.25" customHeight="1" x14ac:dyDescent="0.550000000000000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7.25" customHeight="1" x14ac:dyDescent="0.550000000000000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7.25" customHeight="1" x14ac:dyDescent="0.550000000000000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7.25" customHeight="1" x14ac:dyDescent="0.550000000000000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7.25" customHeight="1" x14ac:dyDescent="0.550000000000000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7.25" customHeight="1" x14ac:dyDescent="0.550000000000000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7.25" customHeight="1" x14ac:dyDescent="0.550000000000000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7.25" customHeight="1" x14ac:dyDescent="0.550000000000000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7.25" customHeight="1" x14ac:dyDescent="0.550000000000000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7.25" customHeight="1" x14ac:dyDescent="0.550000000000000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7.25" customHeight="1" x14ac:dyDescent="0.550000000000000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7.25" customHeight="1" x14ac:dyDescent="0.550000000000000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7.25" customHeight="1" x14ac:dyDescent="0.550000000000000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7.25" customHeight="1" x14ac:dyDescent="0.550000000000000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7.25" customHeight="1" x14ac:dyDescent="0.550000000000000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7.25" customHeight="1" x14ac:dyDescent="0.550000000000000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7.25" customHeight="1" x14ac:dyDescent="0.550000000000000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7.25" customHeight="1" x14ac:dyDescent="0.550000000000000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7.25" customHeight="1" x14ac:dyDescent="0.550000000000000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7.25" customHeight="1" x14ac:dyDescent="0.550000000000000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7.25" customHeight="1" x14ac:dyDescent="0.550000000000000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7.25" customHeight="1" x14ac:dyDescent="0.550000000000000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7.25" customHeight="1" x14ac:dyDescent="0.550000000000000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7.25" customHeight="1" x14ac:dyDescent="0.550000000000000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7.25" customHeight="1" x14ac:dyDescent="0.550000000000000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7.25" customHeight="1" x14ac:dyDescent="0.550000000000000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7.25" customHeight="1" x14ac:dyDescent="0.550000000000000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7.25" customHeight="1" x14ac:dyDescent="0.550000000000000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7.25" customHeight="1" x14ac:dyDescent="0.550000000000000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7.25" customHeight="1" x14ac:dyDescent="0.550000000000000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7.25" customHeight="1" x14ac:dyDescent="0.550000000000000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7.25" customHeight="1" x14ac:dyDescent="0.550000000000000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7.25" customHeight="1" x14ac:dyDescent="0.550000000000000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7.25" customHeight="1" x14ac:dyDescent="0.550000000000000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7.25" customHeight="1" x14ac:dyDescent="0.550000000000000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7.25" customHeight="1" x14ac:dyDescent="0.550000000000000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7.25" customHeight="1" x14ac:dyDescent="0.550000000000000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7.25" customHeight="1" x14ac:dyDescent="0.550000000000000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7.25" customHeight="1" x14ac:dyDescent="0.550000000000000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7.25" customHeight="1" x14ac:dyDescent="0.550000000000000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7.25" customHeight="1" x14ac:dyDescent="0.550000000000000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7.25" customHeight="1" x14ac:dyDescent="0.550000000000000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7.25" customHeight="1" x14ac:dyDescent="0.550000000000000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7.25" customHeight="1" x14ac:dyDescent="0.550000000000000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7.25" customHeight="1" x14ac:dyDescent="0.550000000000000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7.25" customHeight="1" x14ac:dyDescent="0.550000000000000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7.25" customHeight="1" x14ac:dyDescent="0.550000000000000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7.25" customHeight="1" x14ac:dyDescent="0.550000000000000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7.25" customHeight="1" x14ac:dyDescent="0.550000000000000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7.25" customHeight="1" x14ac:dyDescent="0.550000000000000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7.25" customHeight="1" x14ac:dyDescent="0.550000000000000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7.25" customHeight="1" x14ac:dyDescent="0.550000000000000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7.25" customHeight="1" x14ac:dyDescent="0.550000000000000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7.25" customHeight="1" x14ac:dyDescent="0.550000000000000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7.25" customHeight="1" x14ac:dyDescent="0.550000000000000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7.25" customHeight="1" x14ac:dyDescent="0.550000000000000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7.25" customHeight="1" x14ac:dyDescent="0.550000000000000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7.25" customHeight="1" x14ac:dyDescent="0.550000000000000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7.25" customHeight="1" x14ac:dyDescent="0.550000000000000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7.25" customHeight="1" x14ac:dyDescent="0.550000000000000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7.25" customHeight="1" x14ac:dyDescent="0.550000000000000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7.25" customHeight="1" x14ac:dyDescent="0.550000000000000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7.25" customHeight="1" x14ac:dyDescent="0.550000000000000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7.25" customHeight="1" x14ac:dyDescent="0.550000000000000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7.25" customHeight="1" x14ac:dyDescent="0.550000000000000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7.25" customHeight="1" x14ac:dyDescent="0.550000000000000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7.25" customHeight="1" x14ac:dyDescent="0.550000000000000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7.25" customHeight="1" x14ac:dyDescent="0.550000000000000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7.25" customHeight="1" x14ac:dyDescent="0.550000000000000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7.25" customHeight="1" x14ac:dyDescent="0.550000000000000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7.25" customHeight="1" x14ac:dyDescent="0.550000000000000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7.25" customHeight="1" x14ac:dyDescent="0.550000000000000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7.25" customHeight="1" x14ac:dyDescent="0.550000000000000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7.25" customHeight="1" x14ac:dyDescent="0.550000000000000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7.25" customHeight="1" x14ac:dyDescent="0.550000000000000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7.25" customHeight="1" x14ac:dyDescent="0.550000000000000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7.25" customHeight="1" x14ac:dyDescent="0.550000000000000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7.25" customHeight="1" x14ac:dyDescent="0.550000000000000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7.25" customHeight="1" x14ac:dyDescent="0.550000000000000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7.25" customHeight="1" x14ac:dyDescent="0.550000000000000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7.25" customHeight="1" x14ac:dyDescent="0.550000000000000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7.25" customHeight="1" x14ac:dyDescent="0.550000000000000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7.25" customHeight="1" x14ac:dyDescent="0.550000000000000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7.25" customHeight="1" x14ac:dyDescent="0.550000000000000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7.25" customHeight="1" x14ac:dyDescent="0.550000000000000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7.25" customHeight="1" x14ac:dyDescent="0.550000000000000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7.25" customHeight="1" x14ac:dyDescent="0.550000000000000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7.25" customHeight="1" x14ac:dyDescent="0.550000000000000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7.25" customHeight="1" x14ac:dyDescent="0.550000000000000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7.25" customHeight="1" x14ac:dyDescent="0.550000000000000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7.25" customHeight="1" x14ac:dyDescent="0.550000000000000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7.25" customHeight="1" x14ac:dyDescent="0.550000000000000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7.25" customHeight="1" x14ac:dyDescent="0.550000000000000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7.25" customHeight="1" x14ac:dyDescent="0.550000000000000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7.25" customHeight="1" x14ac:dyDescent="0.550000000000000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7.25" customHeight="1" x14ac:dyDescent="0.550000000000000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7.25" customHeight="1" x14ac:dyDescent="0.550000000000000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7.25" customHeight="1" x14ac:dyDescent="0.550000000000000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7.25" customHeight="1" x14ac:dyDescent="0.550000000000000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7.25" customHeight="1" x14ac:dyDescent="0.550000000000000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7.25" customHeight="1" x14ac:dyDescent="0.550000000000000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7.25" customHeight="1" x14ac:dyDescent="0.550000000000000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7.25" customHeight="1" x14ac:dyDescent="0.550000000000000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7.25" customHeight="1" x14ac:dyDescent="0.550000000000000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7.25" customHeight="1" x14ac:dyDescent="0.550000000000000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7.25" customHeight="1" x14ac:dyDescent="0.550000000000000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7.25" customHeight="1" x14ac:dyDescent="0.550000000000000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7.25" customHeight="1" x14ac:dyDescent="0.550000000000000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7.25" customHeight="1" x14ac:dyDescent="0.550000000000000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7.25" customHeight="1" x14ac:dyDescent="0.550000000000000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7.25" customHeight="1" x14ac:dyDescent="0.550000000000000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7.25" customHeight="1" x14ac:dyDescent="0.550000000000000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7.25" customHeight="1" x14ac:dyDescent="0.550000000000000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7.25" customHeight="1" x14ac:dyDescent="0.550000000000000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7.25" customHeight="1" x14ac:dyDescent="0.550000000000000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7.25" customHeight="1" x14ac:dyDescent="0.550000000000000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7.25" customHeight="1" x14ac:dyDescent="0.550000000000000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7.25" customHeight="1" x14ac:dyDescent="0.550000000000000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7.25" customHeight="1" x14ac:dyDescent="0.550000000000000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7.25" customHeight="1" x14ac:dyDescent="0.550000000000000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7.25" customHeight="1" x14ac:dyDescent="0.550000000000000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7.25" customHeight="1" x14ac:dyDescent="0.550000000000000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7.25" customHeight="1" x14ac:dyDescent="0.550000000000000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7.25" customHeight="1" x14ac:dyDescent="0.550000000000000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7.25" customHeight="1" x14ac:dyDescent="0.550000000000000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7.25" customHeight="1" x14ac:dyDescent="0.550000000000000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7.25" customHeight="1" x14ac:dyDescent="0.550000000000000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7.25" customHeight="1" x14ac:dyDescent="0.550000000000000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7.25" customHeight="1" x14ac:dyDescent="0.550000000000000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7.25" customHeight="1" x14ac:dyDescent="0.550000000000000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7.25" customHeight="1" x14ac:dyDescent="0.550000000000000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7.25" customHeight="1" x14ac:dyDescent="0.550000000000000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7.25" customHeight="1" x14ac:dyDescent="0.550000000000000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7.25" customHeight="1" x14ac:dyDescent="0.550000000000000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7.25" customHeight="1" x14ac:dyDescent="0.550000000000000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7.25" customHeight="1" x14ac:dyDescent="0.550000000000000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7.25" customHeight="1" x14ac:dyDescent="0.550000000000000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7.25" customHeight="1" x14ac:dyDescent="0.550000000000000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7.25" customHeight="1" x14ac:dyDescent="0.550000000000000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7.25" customHeight="1" x14ac:dyDescent="0.550000000000000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7.25" customHeight="1" x14ac:dyDescent="0.550000000000000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7.25" customHeight="1" x14ac:dyDescent="0.550000000000000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7.25" customHeight="1" x14ac:dyDescent="0.550000000000000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7.25" customHeight="1" x14ac:dyDescent="0.550000000000000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7.25" customHeight="1" x14ac:dyDescent="0.550000000000000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7.25" customHeight="1" x14ac:dyDescent="0.550000000000000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7.25" customHeight="1" x14ac:dyDescent="0.550000000000000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7.25" customHeight="1" x14ac:dyDescent="0.550000000000000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7.25" customHeight="1" x14ac:dyDescent="0.550000000000000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7.25" customHeight="1" x14ac:dyDescent="0.550000000000000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7.25" customHeight="1" x14ac:dyDescent="0.550000000000000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7.25" customHeight="1" x14ac:dyDescent="0.550000000000000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7.25" customHeight="1" x14ac:dyDescent="0.550000000000000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7.25" customHeight="1" x14ac:dyDescent="0.550000000000000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7.25" customHeight="1" x14ac:dyDescent="0.550000000000000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7.25" customHeight="1" x14ac:dyDescent="0.550000000000000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7.25" customHeight="1" x14ac:dyDescent="0.550000000000000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7.25" customHeight="1" x14ac:dyDescent="0.550000000000000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7.25" customHeight="1" x14ac:dyDescent="0.550000000000000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7.25" customHeight="1" x14ac:dyDescent="0.550000000000000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7.25" customHeight="1" x14ac:dyDescent="0.550000000000000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7.25" customHeight="1" x14ac:dyDescent="0.550000000000000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7.25" customHeight="1" x14ac:dyDescent="0.550000000000000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7.25" customHeight="1" x14ac:dyDescent="0.550000000000000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7.25" customHeight="1" x14ac:dyDescent="0.550000000000000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7.25" customHeight="1" x14ac:dyDescent="0.550000000000000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7.25" customHeight="1" x14ac:dyDescent="0.550000000000000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7.25" customHeight="1" x14ac:dyDescent="0.550000000000000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7.25" customHeight="1" x14ac:dyDescent="0.550000000000000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7.25" customHeight="1" x14ac:dyDescent="0.550000000000000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7.25" customHeight="1" x14ac:dyDescent="0.550000000000000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7.25" customHeight="1" x14ac:dyDescent="0.550000000000000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7.25" customHeight="1" x14ac:dyDescent="0.550000000000000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7.25" customHeight="1" x14ac:dyDescent="0.550000000000000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7.25" customHeight="1" x14ac:dyDescent="0.550000000000000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7.25" customHeight="1" x14ac:dyDescent="0.550000000000000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7.25" customHeight="1" x14ac:dyDescent="0.550000000000000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7.25" customHeight="1" x14ac:dyDescent="0.550000000000000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7.25" customHeight="1" x14ac:dyDescent="0.550000000000000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7.25" customHeight="1" x14ac:dyDescent="0.550000000000000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7.25" customHeight="1" x14ac:dyDescent="0.550000000000000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7.25" customHeight="1" x14ac:dyDescent="0.550000000000000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7.25" customHeight="1" x14ac:dyDescent="0.550000000000000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7.25" customHeight="1" x14ac:dyDescent="0.550000000000000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7.25" customHeight="1" x14ac:dyDescent="0.550000000000000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7.25" customHeight="1" x14ac:dyDescent="0.550000000000000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7.25" customHeight="1" x14ac:dyDescent="0.550000000000000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7.25" customHeight="1" x14ac:dyDescent="0.550000000000000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7.25" customHeight="1" x14ac:dyDescent="0.550000000000000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7.25" customHeight="1" x14ac:dyDescent="0.550000000000000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7.25" customHeight="1" x14ac:dyDescent="0.550000000000000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7.25" customHeight="1" x14ac:dyDescent="0.550000000000000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7.25" customHeight="1" x14ac:dyDescent="0.550000000000000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7.25" customHeight="1" x14ac:dyDescent="0.550000000000000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7.25" customHeight="1" x14ac:dyDescent="0.550000000000000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7.25" customHeight="1" x14ac:dyDescent="0.550000000000000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7.25" customHeight="1" x14ac:dyDescent="0.550000000000000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7.25" customHeight="1" x14ac:dyDescent="0.550000000000000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7.25" customHeight="1" x14ac:dyDescent="0.550000000000000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7.25" customHeight="1" x14ac:dyDescent="0.550000000000000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7.25" customHeight="1" x14ac:dyDescent="0.550000000000000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7.25" customHeight="1" x14ac:dyDescent="0.550000000000000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7.25" customHeight="1" x14ac:dyDescent="0.550000000000000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7.25" customHeight="1" x14ac:dyDescent="0.550000000000000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7.25" customHeight="1" x14ac:dyDescent="0.550000000000000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7.25" customHeight="1" x14ac:dyDescent="0.550000000000000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7.25" customHeight="1" x14ac:dyDescent="0.550000000000000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7.25" customHeight="1" x14ac:dyDescent="0.550000000000000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7.25" customHeight="1" x14ac:dyDescent="0.550000000000000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7.25" customHeight="1" x14ac:dyDescent="0.550000000000000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7.25" customHeight="1" x14ac:dyDescent="0.550000000000000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7.25" customHeight="1" x14ac:dyDescent="0.550000000000000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7.25" customHeight="1" x14ac:dyDescent="0.550000000000000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7.25" customHeight="1" x14ac:dyDescent="0.550000000000000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7.25" customHeight="1" x14ac:dyDescent="0.550000000000000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7.25" customHeight="1" x14ac:dyDescent="0.550000000000000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7.25" customHeight="1" x14ac:dyDescent="0.550000000000000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7.25" customHeight="1" x14ac:dyDescent="0.550000000000000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7.25" customHeight="1" x14ac:dyDescent="0.550000000000000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7.25" customHeight="1" x14ac:dyDescent="0.550000000000000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7.25" customHeight="1" x14ac:dyDescent="0.550000000000000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7.25" customHeight="1" x14ac:dyDescent="0.550000000000000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7.25" customHeight="1" x14ac:dyDescent="0.550000000000000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7.25" customHeight="1" x14ac:dyDescent="0.550000000000000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7.25" customHeight="1" x14ac:dyDescent="0.550000000000000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7.25" customHeight="1" x14ac:dyDescent="0.550000000000000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7.25" customHeight="1" x14ac:dyDescent="0.550000000000000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7.25" customHeight="1" x14ac:dyDescent="0.550000000000000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7.25" customHeight="1" x14ac:dyDescent="0.550000000000000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7.25" customHeight="1" x14ac:dyDescent="0.550000000000000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7.25" customHeight="1" x14ac:dyDescent="0.550000000000000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7.25" customHeight="1" x14ac:dyDescent="0.550000000000000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7.25" customHeight="1" x14ac:dyDescent="0.550000000000000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7.25" customHeight="1" x14ac:dyDescent="0.550000000000000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7.25" customHeight="1" x14ac:dyDescent="0.550000000000000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7.25" customHeight="1" x14ac:dyDescent="0.550000000000000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7.25" customHeight="1" x14ac:dyDescent="0.550000000000000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7.25" customHeight="1" x14ac:dyDescent="0.550000000000000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7.25" customHeight="1" x14ac:dyDescent="0.550000000000000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7.25" customHeight="1" x14ac:dyDescent="0.550000000000000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7.25" customHeight="1" x14ac:dyDescent="0.550000000000000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7.25" customHeight="1" x14ac:dyDescent="0.550000000000000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7.25" customHeight="1" x14ac:dyDescent="0.550000000000000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7.25" customHeight="1" x14ac:dyDescent="0.550000000000000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7.25" customHeight="1" x14ac:dyDescent="0.550000000000000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7.25" customHeight="1" x14ac:dyDescent="0.550000000000000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7.25" customHeight="1" x14ac:dyDescent="0.550000000000000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7.25" customHeight="1" x14ac:dyDescent="0.550000000000000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7.25" customHeight="1" x14ac:dyDescent="0.550000000000000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7.25" customHeight="1" x14ac:dyDescent="0.550000000000000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7.25" customHeight="1" x14ac:dyDescent="0.550000000000000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7.25" customHeight="1" x14ac:dyDescent="0.550000000000000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7.25" customHeight="1" x14ac:dyDescent="0.550000000000000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7.25" customHeight="1" x14ac:dyDescent="0.550000000000000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7.25" customHeight="1" x14ac:dyDescent="0.550000000000000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7.25" customHeight="1" x14ac:dyDescent="0.550000000000000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7.25" customHeight="1" x14ac:dyDescent="0.550000000000000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7.25" customHeight="1" x14ac:dyDescent="0.550000000000000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7.25" customHeight="1" x14ac:dyDescent="0.550000000000000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7.25" customHeight="1" x14ac:dyDescent="0.550000000000000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7.25" customHeight="1" x14ac:dyDescent="0.550000000000000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7.25" customHeight="1" x14ac:dyDescent="0.550000000000000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7.25" customHeight="1" x14ac:dyDescent="0.550000000000000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7.25" customHeight="1" x14ac:dyDescent="0.550000000000000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7.25" customHeight="1" x14ac:dyDescent="0.550000000000000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7.25" customHeight="1" x14ac:dyDescent="0.550000000000000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7.25" customHeight="1" x14ac:dyDescent="0.550000000000000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7.25" customHeight="1" x14ac:dyDescent="0.550000000000000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7.25" customHeight="1" x14ac:dyDescent="0.550000000000000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7.25" customHeight="1" x14ac:dyDescent="0.550000000000000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7.25" customHeight="1" x14ac:dyDescent="0.550000000000000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7.25" customHeight="1" x14ac:dyDescent="0.550000000000000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7.25" customHeight="1" x14ac:dyDescent="0.550000000000000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7.25" customHeight="1" x14ac:dyDescent="0.550000000000000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7.25" customHeight="1" x14ac:dyDescent="0.550000000000000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7.25" customHeight="1" x14ac:dyDescent="0.550000000000000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7.25" customHeight="1" x14ac:dyDescent="0.550000000000000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7.25" customHeight="1" x14ac:dyDescent="0.550000000000000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7.25" customHeight="1" x14ac:dyDescent="0.550000000000000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7.25" customHeight="1" x14ac:dyDescent="0.550000000000000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7.25" customHeight="1" x14ac:dyDescent="0.550000000000000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7.25" customHeight="1" x14ac:dyDescent="0.550000000000000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7.25" customHeight="1" x14ac:dyDescent="0.550000000000000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7.25" customHeight="1" x14ac:dyDescent="0.550000000000000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7.25" customHeight="1" x14ac:dyDescent="0.550000000000000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7.25" customHeight="1" x14ac:dyDescent="0.550000000000000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7.25" customHeight="1" x14ac:dyDescent="0.550000000000000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7.25" customHeight="1" x14ac:dyDescent="0.550000000000000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7.25" customHeight="1" x14ac:dyDescent="0.550000000000000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7.25" customHeight="1" x14ac:dyDescent="0.550000000000000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7.25" customHeight="1" x14ac:dyDescent="0.550000000000000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7.25" customHeight="1" x14ac:dyDescent="0.550000000000000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7.25" customHeight="1" x14ac:dyDescent="0.550000000000000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7.25" customHeight="1" x14ac:dyDescent="0.550000000000000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7.25" customHeight="1" x14ac:dyDescent="0.550000000000000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7.25" customHeight="1" x14ac:dyDescent="0.550000000000000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7.25" customHeight="1" x14ac:dyDescent="0.550000000000000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7.25" customHeight="1" x14ac:dyDescent="0.550000000000000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7.25" customHeight="1" x14ac:dyDescent="0.550000000000000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7.25" customHeight="1" x14ac:dyDescent="0.550000000000000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7.25" customHeight="1" x14ac:dyDescent="0.550000000000000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7.25" customHeight="1" x14ac:dyDescent="0.550000000000000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7.25" customHeight="1" x14ac:dyDescent="0.550000000000000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7.25" customHeight="1" x14ac:dyDescent="0.550000000000000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7.25" customHeight="1" x14ac:dyDescent="0.550000000000000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7.25" customHeight="1" x14ac:dyDescent="0.550000000000000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7.25" customHeight="1" x14ac:dyDescent="0.550000000000000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7.25" customHeight="1" x14ac:dyDescent="0.550000000000000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7.25" customHeight="1" x14ac:dyDescent="0.550000000000000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7.25" customHeight="1" x14ac:dyDescent="0.550000000000000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7.25" customHeight="1" x14ac:dyDescent="0.550000000000000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7.25" customHeight="1" x14ac:dyDescent="0.550000000000000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7.25" customHeight="1" x14ac:dyDescent="0.550000000000000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7.25" customHeight="1" x14ac:dyDescent="0.550000000000000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7.25" customHeight="1" x14ac:dyDescent="0.550000000000000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7.25" customHeight="1" x14ac:dyDescent="0.550000000000000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7.25" customHeight="1" x14ac:dyDescent="0.550000000000000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7.25" customHeight="1" x14ac:dyDescent="0.550000000000000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7.25" customHeight="1" x14ac:dyDescent="0.550000000000000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7.25" customHeight="1" x14ac:dyDescent="0.550000000000000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7.25" customHeight="1" x14ac:dyDescent="0.550000000000000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7.25" customHeight="1" x14ac:dyDescent="0.550000000000000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7.25" customHeight="1" x14ac:dyDescent="0.550000000000000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7.25" customHeight="1" x14ac:dyDescent="0.550000000000000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7.25" customHeight="1" x14ac:dyDescent="0.550000000000000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7.25" customHeight="1" x14ac:dyDescent="0.550000000000000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7.25" customHeight="1" x14ac:dyDescent="0.550000000000000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7.25" customHeight="1" x14ac:dyDescent="0.550000000000000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7.25" customHeight="1" x14ac:dyDescent="0.550000000000000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7.25" customHeight="1" x14ac:dyDescent="0.550000000000000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7.25" customHeight="1" x14ac:dyDescent="0.550000000000000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7.25" customHeight="1" x14ac:dyDescent="0.550000000000000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7.25" customHeight="1" x14ac:dyDescent="0.550000000000000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7.25" customHeight="1" x14ac:dyDescent="0.550000000000000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7.25" customHeight="1" x14ac:dyDescent="0.550000000000000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7.25" customHeight="1" x14ac:dyDescent="0.550000000000000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7.25" customHeight="1" x14ac:dyDescent="0.550000000000000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7.25" customHeight="1" x14ac:dyDescent="0.550000000000000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7.25" customHeight="1" x14ac:dyDescent="0.550000000000000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7.25" customHeight="1" x14ac:dyDescent="0.550000000000000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7.25" customHeight="1" x14ac:dyDescent="0.550000000000000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7.25" customHeight="1" x14ac:dyDescent="0.550000000000000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7.25" customHeight="1" x14ac:dyDescent="0.550000000000000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7.25" customHeight="1" x14ac:dyDescent="0.550000000000000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7.25" customHeight="1" x14ac:dyDescent="0.550000000000000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7.25" customHeight="1" x14ac:dyDescent="0.550000000000000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7.25" customHeight="1" x14ac:dyDescent="0.550000000000000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7.25" customHeight="1" x14ac:dyDescent="0.550000000000000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7.25" customHeight="1" x14ac:dyDescent="0.550000000000000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7.25" customHeight="1" x14ac:dyDescent="0.550000000000000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7.25" customHeight="1" x14ac:dyDescent="0.550000000000000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7.25" customHeight="1" x14ac:dyDescent="0.550000000000000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7.25" customHeight="1" x14ac:dyDescent="0.550000000000000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7.25" customHeight="1" x14ac:dyDescent="0.550000000000000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7.25" customHeight="1" x14ac:dyDescent="0.550000000000000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7.25" customHeight="1" x14ac:dyDescent="0.550000000000000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7.25" customHeight="1" x14ac:dyDescent="0.550000000000000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7.25" customHeight="1" x14ac:dyDescent="0.550000000000000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7.25" customHeight="1" x14ac:dyDescent="0.550000000000000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7.25" customHeight="1" x14ac:dyDescent="0.550000000000000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7.25" customHeight="1" x14ac:dyDescent="0.550000000000000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7.25" customHeight="1" x14ac:dyDescent="0.550000000000000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7.25" customHeight="1" x14ac:dyDescent="0.550000000000000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7.25" customHeight="1" x14ac:dyDescent="0.550000000000000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7.25" customHeight="1" x14ac:dyDescent="0.550000000000000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7.25" customHeight="1" x14ac:dyDescent="0.550000000000000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7.25" customHeight="1" x14ac:dyDescent="0.550000000000000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7.25" customHeight="1" x14ac:dyDescent="0.550000000000000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7.25" customHeight="1" x14ac:dyDescent="0.550000000000000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7.25" customHeight="1" x14ac:dyDescent="0.550000000000000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7.25" customHeight="1" x14ac:dyDescent="0.550000000000000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7.25" customHeight="1" x14ac:dyDescent="0.550000000000000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7.25" customHeight="1" x14ac:dyDescent="0.550000000000000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7.25" customHeight="1" x14ac:dyDescent="0.5500000000000000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7.25" customHeight="1" x14ac:dyDescent="0.5500000000000000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7.25" customHeight="1" x14ac:dyDescent="0.5500000000000000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7.25" customHeight="1" x14ac:dyDescent="0.5500000000000000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7.25" customHeight="1" x14ac:dyDescent="0.5500000000000000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7.25" customHeight="1" x14ac:dyDescent="0.5500000000000000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7.25" customHeight="1" x14ac:dyDescent="0.5500000000000000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7.25" customHeight="1" x14ac:dyDescent="0.5500000000000000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7.25" customHeight="1" x14ac:dyDescent="0.5500000000000000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7.25" customHeight="1" x14ac:dyDescent="0.5500000000000000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7.25" customHeight="1" x14ac:dyDescent="0.55000000000000004">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7.25" customHeight="1" x14ac:dyDescent="0.5500000000000000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6"/>
  <sheetViews>
    <sheetView topLeftCell="A16" workbookViewId="0">
      <selection activeCell="D65" sqref="D65"/>
    </sheetView>
  </sheetViews>
  <sheetFormatPr defaultColWidth="12.59765625" defaultRowHeight="15" customHeight="1" x14ac:dyDescent="0.55000000000000004"/>
  <cols>
    <col min="1" max="1" width="9" style="2" customWidth="1"/>
    <col min="2" max="2" width="20.59765625" style="2" customWidth="1"/>
    <col min="3" max="3" width="27.5" style="2" customWidth="1"/>
    <col min="4" max="4" width="31.8984375" style="2" customWidth="1"/>
    <col min="5" max="5" width="46.09765625" style="2" customWidth="1"/>
    <col min="6" max="8" width="9" style="2" customWidth="1"/>
    <col min="9" max="26" width="8.59765625" style="2" customWidth="1"/>
    <col min="27" max="16384" width="12.59765625" style="2"/>
  </cols>
  <sheetData>
    <row r="1" spans="1:26" ht="17.25" customHeight="1" x14ac:dyDescent="0.55000000000000004">
      <c r="A1" s="1"/>
      <c r="B1" s="1"/>
      <c r="C1" s="1"/>
      <c r="D1" s="1"/>
      <c r="E1" s="1"/>
      <c r="F1" s="1"/>
      <c r="G1" s="1"/>
      <c r="H1" s="1"/>
      <c r="I1" s="1"/>
      <c r="J1" s="1"/>
      <c r="K1" s="1"/>
      <c r="L1" s="1"/>
      <c r="M1" s="1"/>
      <c r="N1" s="1"/>
      <c r="O1" s="1"/>
      <c r="P1" s="1"/>
      <c r="Q1" s="1"/>
      <c r="R1" s="1"/>
      <c r="S1" s="1"/>
      <c r="T1" s="1"/>
      <c r="U1" s="1"/>
      <c r="V1" s="1"/>
      <c r="W1" s="1"/>
      <c r="X1" s="1"/>
      <c r="Y1" s="1"/>
      <c r="Z1" s="1"/>
    </row>
    <row r="2" spans="1:26" s="23" customFormat="1" ht="34.950000000000003" customHeight="1" x14ac:dyDescent="0.9">
      <c r="A2" s="22"/>
      <c r="B2" s="24" t="s">
        <v>116</v>
      </c>
      <c r="C2" s="22"/>
      <c r="D2" s="22"/>
      <c r="E2" s="22"/>
      <c r="F2" s="22"/>
      <c r="G2" s="22"/>
      <c r="H2" s="22"/>
      <c r="I2" s="22"/>
      <c r="J2" s="22"/>
      <c r="K2" s="22"/>
      <c r="L2" s="22"/>
      <c r="M2" s="22"/>
      <c r="N2" s="22"/>
      <c r="O2" s="22"/>
      <c r="P2" s="22"/>
      <c r="Q2" s="22"/>
      <c r="R2" s="22"/>
      <c r="S2" s="22"/>
      <c r="T2" s="22"/>
      <c r="U2" s="22"/>
      <c r="V2" s="22"/>
      <c r="W2" s="22"/>
      <c r="X2" s="22"/>
      <c r="Y2" s="22"/>
      <c r="Z2" s="22"/>
    </row>
    <row r="3" spans="1:26" ht="17.25" customHeight="1" x14ac:dyDescent="0.55000000000000004">
      <c r="A3" s="1"/>
      <c r="B3" s="1"/>
      <c r="C3" s="1"/>
      <c r="D3" s="1"/>
      <c r="E3" s="1"/>
      <c r="F3" s="1"/>
      <c r="G3" s="1"/>
      <c r="H3" s="1"/>
      <c r="I3" s="1"/>
      <c r="J3" s="1"/>
      <c r="K3" s="1"/>
      <c r="L3" s="1"/>
      <c r="M3" s="1"/>
      <c r="N3" s="1"/>
      <c r="O3" s="1"/>
      <c r="P3" s="1"/>
      <c r="Q3" s="1"/>
      <c r="R3" s="1"/>
      <c r="S3" s="1"/>
      <c r="T3" s="1"/>
      <c r="U3" s="1"/>
      <c r="V3" s="1"/>
      <c r="W3" s="1"/>
      <c r="X3" s="1"/>
      <c r="Y3" s="1"/>
      <c r="Z3" s="1"/>
    </row>
    <row r="4" spans="1:26" ht="17.25" customHeight="1" x14ac:dyDescent="0.55000000000000004">
      <c r="A4" s="1"/>
      <c r="B4" s="1"/>
      <c r="C4" s="1"/>
      <c r="D4" s="1"/>
      <c r="E4" s="1"/>
      <c r="F4" s="1"/>
      <c r="G4" s="1"/>
      <c r="H4" s="1"/>
      <c r="I4" s="1"/>
      <c r="J4" s="1"/>
      <c r="K4" s="1"/>
      <c r="L4" s="1"/>
      <c r="M4" s="1"/>
      <c r="N4" s="1"/>
      <c r="O4" s="1"/>
      <c r="P4" s="1"/>
      <c r="Q4" s="1"/>
      <c r="R4" s="1"/>
      <c r="S4" s="1"/>
      <c r="T4" s="1"/>
      <c r="U4" s="1"/>
      <c r="V4" s="1"/>
      <c r="W4" s="1"/>
      <c r="X4" s="1"/>
      <c r="Y4" s="1"/>
      <c r="Z4" s="1"/>
    </row>
    <row r="5" spans="1:26" ht="17.25" customHeight="1" x14ac:dyDescent="0.55000000000000004">
      <c r="A5" s="1"/>
      <c r="B5" s="1" t="s">
        <v>210</v>
      </c>
      <c r="C5" s="1"/>
      <c r="D5" s="1"/>
      <c r="E5" s="1"/>
      <c r="F5" s="1"/>
      <c r="G5" s="1"/>
      <c r="H5" s="1"/>
      <c r="I5" s="1"/>
      <c r="J5" s="1"/>
      <c r="K5" s="1"/>
      <c r="L5" s="1"/>
      <c r="M5" s="1"/>
      <c r="N5" s="1"/>
      <c r="O5" s="1"/>
      <c r="P5" s="1"/>
      <c r="Q5" s="1"/>
      <c r="R5" s="1"/>
      <c r="S5" s="1"/>
      <c r="T5" s="1"/>
      <c r="U5" s="1"/>
      <c r="V5" s="1"/>
      <c r="W5" s="1"/>
      <c r="X5" s="1"/>
      <c r="Y5" s="1"/>
      <c r="Z5" s="1"/>
    </row>
    <row r="6" spans="1:26" ht="17.25" customHeight="1" x14ac:dyDescent="0.55000000000000004">
      <c r="A6" s="1"/>
      <c r="B6" s="1"/>
      <c r="C6" s="1"/>
      <c r="D6" s="1"/>
      <c r="E6" s="1"/>
      <c r="F6" s="1"/>
      <c r="G6" s="1"/>
      <c r="H6" s="1"/>
      <c r="I6" s="1"/>
      <c r="J6" s="1"/>
      <c r="K6" s="1"/>
      <c r="L6" s="1"/>
      <c r="M6" s="1"/>
      <c r="N6" s="1"/>
      <c r="O6" s="1"/>
      <c r="P6" s="1"/>
      <c r="Q6" s="1"/>
      <c r="R6" s="1"/>
      <c r="S6" s="1"/>
      <c r="T6" s="1"/>
      <c r="U6" s="1"/>
      <c r="V6" s="1"/>
      <c r="W6" s="1"/>
      <c r="X6" s="1"/>
      <c r="Y6" s="1"/>
      <c r="Z6" s="1"/>
    </row>
    <row r="7" spans="1:26" ht="17.25" customHeight="1" x14ac:dyDescent="0.55000000000000004">
      <c r="A7" s="1"/>
      <c r="B7" s="1" t="s">
        <v>117</v>
      </c>
      <c r="C7" s="1"/>
      <c r="D7" s="1"/>
      <c r="E7" s="1"/>
      <c r="F7" s="1"/>
      <c r="G7" s="1"/>
      <c r="H7" s="1"/>
      <c r="I7" s="1"/>
      <c r="J7" s="1"/>
      <c r="K7" s="1"/>
      <c r="L7" s="1"/>
      <c r="M7" s="1"/>
      <c r="N7" s="1"/>
      <c r="O7" s="1"/>
      <c r="P7" s="1"/>
      <c r="Q7" s="1"/>
      <c r="R7" s="1"/>
      <c r="S7" s="1"/>
      <c r="T7" s="1"/>
      <c r="U7" s="1"/>
      <c r="V7" s="1"/>
      <c r="W7" s="1"/>
      <c r="X7" s="1"/>
      <c r="Y7" s="1"/>
      <c r="Z7" s="1"/>
    </row>
    <row r="8" spans="1:26" ht="17.25" customHeight="1" x14ac:dyDescent="0.55000000000000004">
      <c r="A8" s="1"/>
      <c r="B8" s="1"/>
      <c r="C8" s="1"/>
      <c r="D8" s="1"/>
      <c r="E8" s="1"/>
      <c r="F8" s="1"/>
      <c r="G8" s="1"/>
      <c r="H8" s="1"/>
      <c r="I8" s="1"/>
      <c r="J8" s="1"/>
      <c r="K8" s="1"/>
      <c r="L8" s="1"/>
      <c r="M8" s="1"/>
      <c r="N8" s="1"/>
      <c r="O8" s="1"/>
      <c r="P8" s="1"/>
      <c r="Q8" s="1"/>
      <c r="R8" s="1"/>
      <c r="S8" s="1"/>
      <c r="T8" s="1"/>
      <c r="U8" s="1"/>
      <c r="V8" s="1"/>
      <c r="W8" s="1"/>
      <c r="X8" s="1"/>
      <c r="Y8" s="1"/>
      <c r="Z8" s="1"/>
    </row>
    <row r="9" spans="1:26" ht="17.25" customHeight="1" x14ac:dyDescent="0.55000000000000004">
      <c r="A9" s="1"/>
      <c r="B9" s="55" t="s">
        <v>118</v>
      </c>
      <c r="C9" s="55" t="s">
        <v>119</v>
      </c>
      <c r="D9" s="1"/>
      <c r="E9" s="1"/>
      <c r="F9" s="1"/>
      <c r="G9" s="1"/>
      <c r="H9" s="1"/>
      <c r="I9" s="1"/>
      <c r="J9" s="1"/>
      <c r="K9" s="1"/>
      <c r="L9" s="1"/>
      <c r="M9" s="1"/>
      <c r="N9" s="1"/>
      <c r="O9" s="1"/>
      <c r="P9" s="1"/>
      <c r="Q9" s="1"/>
      <c r="R9" s="1"/>
      <c r="S9" s="1"/>
      <c r="T9" s="1"/>
      <c r="U9" s="1"/>
      <c r="V9" s="1"/>
      <c r="W9" s="1"/>
      <c r="X9" s="1"/>
      <c r="Y9" s="1"/>
      <c r="Z9" s="1"/>
    </row>
    <row r="10" spans="1:26" ht="17.25" customHeight="1" x14ac:dyDescent="0.55000000000000004">
      <c r="A10" s="1"/>
      <c r="B10" s="107">
        <v>1</v>
      </c>
      <c r="C10" s="107">
        <f>COUNTIF('Modelur Live Data'!F263:F281,"=1")+COUNTIF('Modelur Live Data'!F285:F340,"=1")</f>
        <v>2</v>
      </c>
      <c r="D10" s="1"/>
      <c r="E10" s="1"/>
      <c r="F10" s="1"/>
      <c r="G10" s="1"/>
      <c r="H10" s="1"/>
      <c r="I10" s="1"/>
      <c r="J10" s="1"/>
      <c r="K10" s="1"/>
      <c r="L10" s="1"/>
      <c r="M10" s="1"/>
      <c r="N10" s="1"/>
      <c r="O10" s="1"/>
      <c r="P10" s="1"/>
      <c r="Q10" s="1"/>
      <c r="R10" s="1"/>
      <c r="S10" s="1"/>
      <c r="T10" s="1"/>
      <c r="U10" s="1"/>
      <c r="V10" s="1"/>
      <c r="W10" s="1"/>
      <c r="X10" s="1"/>
      <c r="Y10" s="1"/>
      <c r="Z10" s="1"/>
    </row>
    <row r="11" spans="1:26" ht="17.25" customHeight="1" x14ac:dyDescent="0.55000000000000004">
      <c r="A11" s="1"/>
      <c r="B11" s="107" t="s">
        <v>120</v>
      </c>
      <c r="C11" s="107">
        <f>COUNTIFS('Modelur Live Data'!F263:F281,"&gt;1",'Modelur Live Data'!F263:F281,"&lt;=4")+COUNTIFS('Modelur Live Data'!F285:F340,"&gt;1",'Modelur Live Data'!F285:F340,"&lt;=4")</f>
        <v>9</v>
      </c>
      <c r="D11" s="1"/>
      <c r="E11" s="1"/>
      <c r="F11" s="1"/>
      <c r="G11" s="1"/>
      <c r="H11" s="1"/>
      <c r="I11" s="1"/>
      <c r="J11" s="1"/>
      <c r="K11" s="1"/>
      <c r="L11" s="1"/>
      <c r="M11" s="1"/>
      <c r="N11" s="1"/>
      <c r="O11" s="1"/>
      <c r="P11" s="1"/>
      <c r="Q11" s="1"/>
      <c r="R11" s="1"/>
      <c r="S11" s="1"/>
      <c r="T11" s="1"/>
      <c r="U11" s="1"/>
      <c r="V11" s="1"/>
      <c r="W11" s="1"/>
      <c r="X11" s="1"/>
      <c r="Y11" s="1"/>
      <c r="Z11" s="1"/>
    </row>
    <row r="12" spans="1:26" ht="17.25" customHeight="1" x14ac:dyDescent="0.55000000000000004">
      <c r="A12" s="1"/>
      <c r="B12" s="107" t="s">
        <v>121</v>
      </c>
      <c r="C12" s="107">
        <f>COUNTIF('Modelur Live Data'!F263:F281,"&gt;=5")+COUNTIF('Modelur Live Data'!F285:F340,"&gt;=5")</f>
        <v>11</v>
      </c>
      <c r="D12" s="1"/>
      <c r="E12" s="1"/>
      <c r="F12" s="1"/>
      <c r="G12" s="1"/>
      <c r="H12" s="1"/>
      <c r="I12" s="1"/>
      <c r="J12" s="1"/>
      <c r="K12" s="1"/>
      <c r="L12" s="1"/>
      <c r="M12" s="1"/>
      <c r="N12" s="1"/>
      <c r="O12" s="1"/>
      <c r="P12" s="1"/>
      <c r="Q12" s="1"/>
      <c r="R12" s="1"/>
      <c r="S12" s="1"/>
      <c r="T12" s="1"/>
      <c r="U12" s="1"/>
      <c r="V12" s="1"/>
      <c r="W12" s="1"/>
      <c r="X12" s="1"/>
      <c r="Y12" s="1"/>
      <c r="Z12" s="1"/>
    </row>
    <row r="13" spans="1:26" ht="17.25" customHeight="1" x14ac:dyDescent="0.55000000000000004">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7.25" customHeight="1" x14ac:dyDescent="0.55000000000000004">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7.25" customHeight="1" x14ac:dyDescent="0.55000000000000004">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7.25" customHeight="1" x14ac:dyDescent="0.55000000000000004">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7.25" customHeight="1" x14ac:dyDescent="0.55000000000000004">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7.25" customHeight="1" x14ac:dyDescent="0.55000000000000004">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7.25" customHeight="1" x14ac:dyDescent="0.55000000000000004">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7.25" customHeight="1" x14ac:dyDescent="0.55000000000000004">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7.25" customHeight="1" x14ac:dyDescent="0.55000000000000004">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7.25" customHeight="1" x14ac:dyDescent="0.55000000000000004">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7.25" customHeight="1" x14ac:dyDescent="0.55000000000000004">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7.25" customHeight="1" x14ac:dyDescent="0.55000000000000004">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7.25" customHeight="1" x14ac:dyDescent="0.55000000000000004">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7.25" customHeight="1" x14ac:dyDescent="0.55000000000000004">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7.25" customHeight="1" x14ac:dyDescent="0.55000000000000004">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7.25" customHeight="1" x14ac:dyDescent="0.55000000000000004">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7.25" customHeight="1" x14ac:dyDescent="0.55000000000000004">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7.25" customHeight="1" x14ac:dyDescent="0.55000000000000004">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7.25" customHeight="1" x14ac:dyDescent="0.55000000000000004">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7.25" customHeight="1" x14ac:dyDescent="0.55000000000000004">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7.25" customHeight="1" x14ac:dyDescent="0.55000000000000004">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7.25" customHeight="1" x14ac:dyDescent="0.55000000000000004">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7.25" customHeight="1" x14ac:dyDescent="0.55000000000000004">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7.25" customHeight="1" x14ac:dyDescent="0.55000000000000004">
      <c r="A36" s="1"/>
      <c r="B36" s="1" t="s">
        <v>211</v>
      </c>
      <c r="C36" s="1"/>
      <c r="D36" s="1"/>
      <c r="E36" s="1"/>
      <c r="F36" s="1"/>
      <c r="G36" s="1"/>
      <c r="H36" s="1"/>
      <c r="I36" s="1"/>
      <c r="J36" s="1"/>
      <c r="K36" s="1"/>
      <c r="L36" s="1"/>
      <c r="M36" s="1"/>
      <c r="N36" s="1"/>
      <c r="O36" s="1"/>
      <c r="P36" s="1"/>
      <c r="Q36" s="1"/>
      <c r="R36" s="1"/>
      <c r="S36" s="1"/>
      <c r="T36" s="1"/>
      <c r="U36" s="1"/>
      <c r="V36" s="1"/>
      <c r="W36" s="1"/>
      <c r="X36" s="1"/>
      <c r="Y36" s="1"/>
      <c r="Z36" s="1"/>
    </row>
    <row r="37" spans="1:26" ht="17.25" customHeight="1" x14ac:dyDescent="0.55000000000000004">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7.25" customHeight="1" x14ac:dyDescent="0.55000000000000004">
      <c r="A38" s="1"/>
      <c r="B38" s="1" t="s">
        <v>122</v>
      </c>
      <c r="C38" s="1"/>
      <c r="D38" s="1"/>
      <c r="E38" s="1"/>
      <c r="F38" s="1"/>
      <c r="G38" s="1"/>
      <c r="H38" s="1"/>
      <c r="I38" s="1"/>
      <c r="J38" s="1"/>
      <c r="K38" s="1"/>
      <c r="L38" s="1"/>
      <c r="M38" s="1"/>
      <c r="N38" s="1"/>
      <c r="O38" s="1"/>
      <c r="P38" s="1"/>
      <c r="Q38" s="1"/>
      <c r="R38" s="1"/>
      <c r="S38" s="1"/>
      <c r="T38" s="1"/>
      <c r="U38" s="1"/>
      <c r="V38" s="1"/>
      <c r="W38" s="1"/>
      <c r="X38" s="1"/>
      <c r="Y38" s="1"/>
      <c r="Z38" s="1"/>
    </row>
    <row r="39" spans="1:26" ht="17.25" customHeight="1" x14ac:dyDescent="0.55000000000000004">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7.25" customHeight="1" x14ac:dyDescent="0.55000000000000004">
      <c r="A40" s="1"/>
      <c r="B40" s="55" t="s">
        <v>123</v>
      </c>
      <c r="C40" s="55" t="s">
        <v>124</v>
      </c>
      <c r="D40" s="55" t="s">
        <v>125</v>
      </c>
      <c r="E40" s="55" t="s">
        <v>126</v>
      </c>
      <c r="F40" s="1"/>
      <c r="G40" s="1"/>
      <c r="H40" s="1"/>
      <c r="I40" s="1"/>
      <c r="J40" s="1"/>
      <c r="K40" s="1"/>
      <c r="L40" s="1"/>
      <c r="M40" s="1"/>
      <c r="N40" s="1"/>
      <c r="O40" s="1"/>
      <c r="P40" s="1"/>
      <c r="Q40" s="1"/>
      <c r="R40" s="1"/>
      <c r="S40" s="1"/>
      <c r="T40" s="1"/>
      <c r="U40" s="1"/>
      <c r="V40" s="1"/>
      <c r="W40" s="1"/>
      <c r="X40" s="1"/>
      <c r="Y40" s="1"/>
      <c r="Z40" s="1"/>
    </row>
    <row r="41" spans="1:26" ht="17.25" customHeight="1" x14ac:dyDescent="0.55000000000000004">
      <c r="A41" s="1"/>
      <c r="B41" s="87" t="s">
        <v>42</v>
      </c>
      <c r="C41" s="162">
        <f>COUNTIF('Modelur Live Data'!O221:O239,B41)</f>
        <v>1</v>
      </c>
      <c r="D41" s="162">
        <f>COUNTIF('Modelur Live Data'!O243:O299,B41)</f>
        <v>8</v>
      </c>
      <c r="E41" s="162">
        <f t="shared" ref="E41:E48" si="0">SUM(C41:D41)</f>
        <v>9</v>
      </c>
      <c r="F41" s="1"/>
      <c r="G41" s="1"/>
      <c r="H41" s="1"/>
      <c r="I41" s="1"/>
      <c r="J41" s="1"/>
      <c r="K41" s="1"/>
      <c r="L41" s="1"/>
      <c r="M41" s="1"/>
      <c r="N41" s="1"/>
      <c r="O41" s="1"/>
      <c r="P41" s="1"/>
      <c r="Q41" s="1"/>
      <c r="R41" s="1"/>
      <c r="S41" s="1"/>
      <c r="T41" s="1"/>
      <c r="U41" s="1"/>
      <c r="V41" s="1"/>
      <c r="W41" s="1"/>
      <c r="X41" s="1"/>
      <c r="Y41" s="1"/>
      <c r="Z41" s="1"/>
    </row>
    <row r="42" spans="1:26" ht="17.25" customHeight="1" x14ac:dyDescent="0.55000000000000004">
      <c r="A42" s="1"/>
      <c r="B42" s="90" t="s">
        <v>64</v>
      </c>
      <c r="C42" s="163">
        <f>COUNTIF('Modelur Live Data'!O221:O239,B42)</f>
        <v>1</v>
      </c>
      <c r="D42" s="163">
        <f>COUNTIF('Modelur Live Data'!O243:O299,B42)</f>
        <v>3</v>
      </c>
      <c r="E42" s="163">
        <f t="shared" si="0"/>
        <v>4</v>
      </c>
      <c r="F42" s="1"/>
      <c r="G42" s="1"/>
      <c r="H42" s="1"/>
      <c r="I42" s="1"/>
      <c r="J42" s="1"/>
      <c r="K42" s="1"/>
      <c r="L42" s="1"/>
      <c r="M42" s="1"/>
      <c r="N42" s="1"/>
      <c r="O42" s="1"/>
      <c r="P42" s="1"/>
      <c r="Q42" s="1"/>
      <c r="R42" s="1"/>
      <c r="S42" s="1"/>
      <c r="T42" s="1"/>
      <c r="U42" s="1"/>
      <c r="V42" s="1"/>
      <c r="W42" s="1"/>
      <c r="X42" s="1"/>
      <c r="Y42" s="1"/>
      <c r="Z42" s="1"/>
    </row>
    <row r="43" spans="1:26" ht="17.25" customHeight="1" x14ac:dyDescent="0.55000000000000004">
      <c r="A43" s="1"/>
      <c r="B43" s="85" t="s">
        <v>38</v>
      </c>
      <c r="C43" s="164">
        <f>COUNTIF('Modelur Live Data'!O221:O239,B43)</f>
        <v>4</v>
      </c>
      <c r="D43" s="164">
        <f>COUNTIF('Modelur Live Data'!O243:O299,B43)</f>
        <v>14</v>
      </c>
      <c r="E43" s="164">
        <f t="shared" si="0"/>
        <v>18</v>
      </c>
      <c r="F43" s="1"/>
      <c r="G43" s="1"/>
      <c r="H43" s="1"/>
      <c r="I43" s="1"/>
      <c r="J43" s="1"/>
      <c r="K43" s="1"/>
      <c r="L43" s="1"/>
      <c r="M43" s="1"/>
      <c r="N43" s="1"/>
      <c r="O43" s="1"/>
      <c r="P43" s="1"/>
      <c r="Q43" s="1"/>
      <c r="R43" s="1"/>
      <c r="S43" s="1"/>
      <c r="T43" s="1"/>
      <c r="U43" s="1"/>
      <c r="V43" s="1"/>
      <c r="W43" s="1"/>
      <c r="X43" s="1"/>
      <c r="Y43" s="1"/>
      <c r="Z43" s="1"/>
    </row>
    <row r="44" spans="1:26" ht="17.25" customHeight="1" x14ac:dyDescent="0.55000000000000004">
      <c r="A44" s="1"/>
      <c r="B44" s="98" t="s">
        <v>74</v>
      </c>
      <c r="C44" s="165">
        <f>COUNTIF('Modelur Live Data'!O221:O239,B44)</f>
        <v>1</v>
      </c>
      <c r="D44" s="165">
        <f>COUNTIF('Modelur Live Data'!O243:O299,B44)</f>
        <v>0</v>
      </c>
      <c r="E44" s="165">
        <f t="shared" si="0"/>
        <v>1</v>
      </c>
      <c r="F44" s="1"/>
      <c r="G44" s="1"/>
      <c r="H44" s="1"/>
      <c r="I44" s="1"/>
      <c r="J44" s="1"/>
      <c r="K44" s="1"/>
      <c r="L44" s="1"/>
      <c r="M44" s="1"/>
      <c r="N44" s="1"/>
      <c r="O44" s="1"/>
      <c r="P44" s="1"/>
      <c r="Q44" s="1"/>
      <c r="R44" s="1"/>
      <c r="S44" s="1"/>
      <c r="T44" s="1"/>
      <c r="U44" s="1"/>
      <c r="V44" s="1"/>
      <c r="W44" s="1"/>
      <c r="X44" s="1"/>
      <c r="Y44" s="1"/>
      <c r="Z44" s="1"/>
    </row>
    <row r="45" spans="1:26" ht="17.25" customHeight="1" x14ac:dyDescent="0.55000000000000004">
      <c r="A45" s="1"/>
      <c r="B45" s="91" t="s">
        <v>40</v>
      </c>
      <c r="C45" s="166">
        <f>COUNTIF('Modelur Live Data'!O221:O239,B45)</f>
        <v>2</v>
      </c>
      <c r="D45" s="166">
        <f>COUNTIF('Modelur Live Data'!O243:O299,B45)</f>
        <v>0</v>
      </c>
      <c r="E45" s="166">
        <f t="shared" si="0"/>
        <v>2</v>
      </c>
      <c r="F45" s="1"/>
      <c r="G45" s="1"/>
      <c r="H45" s="1"/>
      <c r="I45" s="1"/>
      <c r="J45" s="1"/>
      <c r="K45" s="1"/>
      <c r="L45" s="1"/>
      <c r="M45" s="1"/>
      <c r="N45" s="1"/>
      <c r="O45" s="1"/>
      <c r="P45" s="1"/>
      <c r="Q45" s="1"/>
      <c r="R45" s="1"/>
      <c r="S45" s="1"/>
      <c r="T45" s="1"/>
      <c r="U45" s="1"/>
      <c r="V45" s="1"/>
      <c r="W45" s="1"/>
      <c r="X45" s="1"/>
      <c r="Y45" s="1"/>
      <c r="Z45" s="1"/>
    </row>
    <row r="46" spans="1:26" ht="17.25" customHeight="1" x14ac:dyDescent="0.55000000000000004">
      <c r="A46" s="1"/>
      <c r="B46" s="93" t="s">
        <v>34</v>
      </c>
      <c r="C46" s="167">
        <f>COUNTIF('Modelur Live Data'!O221:O239,B46)</f>
        <v>2</v>
      </c>
      <c r="D46" s="167">
        <f>COUNTIF('Modelur Live Data'!O243:O299,B46)</f>
        <v>0</v>
      </c>
      <c r="E46" s="167">
        <f t="shared" si="0"/>
        <v>2</v>
      </c>
      <c r="F46" s="1"/>
      <c r="G46" s="1"/>
      <c r="H46" s="1"/>
      <c r="I46" s="1"/>
      <c r="J46" s="1"/>
      <c r="K46" s="1"/>
      <c r="L46" s="1"/>
      <c r="M46" s="1"/>
      <c r="N46" s="1"/>
      <c r="O46" s="1"/>
      <c r="P46" s="1"/>
      <c r="Q46" s="1"/>
      <c r="R46" s="1"/>
      <c r="S46" s="1"/>
      <c r="T46" s="1"/>
      <c r="U46" s="1"/>
      <c r="V46" s="1"/>
      <c r="W46" s="1"/>
      <c r="X46" s="1"/>
      <c r="Y46" s="1"/>
      <c r="Z46" s="1"/>
    </row>
    <row r="47" spans="1:26" ht="17.25" customHeight="1" x14ac:dyDescent="0.55000000000000004">
      <c r="A47" s="1"/>
      <c r="B47" s="94" t="s">
        <v>87</v>
      </c>
      <c r="C47" s="168">
        <f>COUNTIF('Modelur Live Data'!O221:O239,B47)</f>
        <v>3</v>
      </c>
      <c r="D47" s="168">
        <f>COUNTIF('Modelur Live Data'!O243:O299,B47)</f>
        <v>2</v>
      </c>
      <c r="E47" s="168">
        <f t="shared" si="0"/>
        <v>5</v>
      </c>
      <c r="F47" s="1"/>
      <c r="G47" s="1"/>
      <c r="H47" s="1"/>
      <c r="I47" s="1"/>
      <c r="J47" s="1"/>
      <c r="K47" s="1"/>
      <c r="L47" s="1"/>
      <c r="M47" s="1"/>
      <c r="N47" s="1"/>
      <c r="O47" s="1"/>
      <c r="P47" s="1"/>
      <c r="Q47" s="1"/>
      <c r="R47" s="1"/>
      <c r="S47" s="1"/>
      <c r="T47" s="1"/>
      <c r="U47" s="1"/>
      <c r="V47" s="1"/>
      <c r="W47" s="1"/>
      <c r="X47" s="1"/>
      <c r="Y47" s="1"/>
      <c r="Z47" s="1"/>
    </row>
    <row r="48" spans="1:26" ht="17.25" customHeight="1" x14ac:dyDescent="0.55000000000000004">
      <c r="A48" s="1"/>
      <c r="B48" s="101" t="s">
        <v>90</v>
      </c>
      <c r="C48" s="180">
        <f>COUNTIF('Modelur Live Data'!O221:O239,B48)</f>
        <v>3</v>
      </c>
      <c r="D48" s="180">
        <f>COUNTIF('Modelur Live Data'!O243:O299,B48)</f>
        <v>11</v>
      </c>
      <c r="E48" s="180">
        <f t="shared" si="0"/>
        <v>14</v>
      </c>
      <c r="F48" s="1"/>
      <c r="G48" s="1"/>
      <c r="H48" s="1"/>
      <c r="I48" s="1"/>
      <c r="J48" s="1"/>
      <c r="K48" s="1"/>
      <c r="L48" s="1"/>
      <c r="M48" s="1"/>
      <c r="N48" s="1"/>
      <c r="O48" s="1"/>
      <c r="P48" s="1"/>
      <c r="Q48" s="1"/>
      <c r="R48" s="1"/>
      <c r="S48" s="1"/>
      <c r="T48" s="1"/>
      <c r="U48" s="1"/>
      <c r="V48" s="1"/>
      <c r="W48" s="1"/>
      <c r="X48" s="1"/>
      <c r="Y48" s="1"/>
      <c r="Z48" s="1"/>
    </row>
    <row r="49" spans="1:26" ht="17.25" customHeight="1" x14ac:dyDescent="0.5500000000000000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7.25" customHeight="1" x14ac:dyDescent="0.5500000000000000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7.25" customHeight="1" x14ac:dyDescent="0.5500000000000000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7.25" customHeight="1" x14ac:dyDescent="0.5500000000000000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7.25" customHeight="1" x14ac:dyDescent="0.5500000000000000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7.25" customHeight="1" x14ac:dyDescent="0.5500000000000000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7.25" customHeight="1" x14ac:dyDescent="0.5500000000000000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7.25" customHeight="1" x14ac:dyDescent="0.5500000000000000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7.25" customHeight="1" x14ac:dyDescent="0.55000000000000004">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55000000000000004">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7.25" customHeight="1" x14ac:dyDescent="0.55000000000000004">
      <c r="A59" s="1"/>
      <c r="B59" s="1"/>
      <c r="C59" s="1"/>
      <c r="D59" s="1"/>
      <c r="E59" s="1"/>
      <c r="F59" s="1"/>
      <c r="G59" s="1"/>
      <c r="H59" s="5"/>
      <c r="I59" s="1"/>
      <c r="J59" s="1"/>
      <c r="K59" s="1"/>
      <c r="L59" s="1"/>
      <c r="M59" s="1"/>
      <c r="N59" s="1"/>
      <c r="O59" s="1"/>
      <c r="P59" s="1"/>
      <c r="Q59" s="1"/>
      <c r="R59" s="1"/>
      <c r="S59" s="1"/>
      <c r="T59" s="1"/>
      <c r="U59" s="1"/>
      <c r="V59" s="1"/>
      <c r="W59" s="1"/>
      <c r="X59" s="1"/>
      <c r="Y59" s="1"/>
      <c r="Z59" s="1"/>
    </row>
    <row r="60" spans="1:26" ht="17.25" customHeight="1" x14ac:dyDescent="0.5500000000000000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7.25" customHeight="1" x14ac:dyDescent="0.5500000000000000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7.25" customHeight="1" x14ac:dyDescent="0.5500000000000000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7.25" customHeight="1" x14ac:dyDescent="0.5500000000000000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7.25" customHeight="1" x14ac:dyDescent="0.550000000000000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7.25" customHeight="1" x14ac:dyDescent="0.550000000000000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7.25" customHeight="1" x14ac:dyDescent="0.550000000000000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7.25" customHeight="1" x14ac:dyDescent="0.550000000000000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7.25" customHeight="1" x14ac:dyDescent="0.550000000000000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7.25" customHeight="1" x14ac:dyDescent="0.550000000000000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7.25" customHeight="1" x14ac:dyDescent="0.550000000000000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7.25" customHeight="1" x14ac:dyDescent="0.55000000000000004">
      <c r="A71" s="1"/>
      <c r="B71" s="1"/>
      <c r="C71" s="56"/>
      <c r="D71" s="57"/>
      <c r="E71" s="57"/>
      <c r="F71" s="58"/>
      <c r="G71" s="57"/>
      <c r="H71" s="57"/>
      <c r="I71" s="58"/>
      <c r="J71" s="58"/>
      <c r="K71" s="1"/>
      <c r="L71" s="1"/>
      <c r="M71" s="1"/>
      <c r="N71" s="1"/>
      <c r="O71" s="1"/>
      <c r="P71" s="1"/>
      <c r="Q71" s="1"/>
      <c r="R71" s="1"/>
      <c r="S71" s="1"/>
      <c r="T71" s="1"/>
      <c r="U71" s="1"/>
      <c r="V71" s="1"/>
      <c r="W71" s="1"/>
      <c r="X71" s="1"/>
      <c r="Y71" s="1"/>
      <c r="Z71" s="1"/>
    </row>
    <row r="72" spans="1:26" ht="17.25" customHeight="1" x14ac:dyDescent="0.55000000000000004">
      <c r="A72" s="1"/>
      <c r="B72" s="1"/>
      <c r="C72" s="58"/>
      <c r="D72" s="59"/>
      <c r="E72" s="60"/>
      <c r="F72" s="61"/>
      <c r="G72" s="62"/>
      <c r="H72" s="62"/>
      <c r="I72" s="61"/>
      <c r="J72" s="61"/>
      <c r="K72" s="1"/>
      <c r="L72" s="1"/>
      <c r="M72" s="1"/>
      <c r="N72" s="1"/>
      <c r="O72" s="1"/>
      <c r="P72" s="1"/>
      <c r="Q72" s="1"/>
      <c r="R72" s="1"/>
      <c r="S72" s="1"/>
      <c r="T72" s="1"/>
      <c r="U72" s="1"/>
      <c r="V72" s="1"/>
      <c r="W72" s="1"/>
      <c r="X72" s="1"/>
      <c r="Y72" s="1"/>
      <c r="Z72" s="1"/>
    </row>
    <row r="73" spans="1:26" ht="17.25" customHeight="1" x14ac:dyDescent="0.55000000000000004">
      <c r="A73" s="1"/>
      <c r="B73" s="1"/>
      <c r="C73" s="58"/>
      <c r="D73" s="59"/>
      <c r="E73" s="60"/>
      <c r="F73" s="61"/>
      <c r="G73" s="62"/>
      <c r="H73" s="62"/>
      <c r="I73" s="61"/>
      <c r="J73" s="61"/>
      <c r="K73" s="1"/>
      <c r="L73" s="1"/>
      <c r="M73" s="1"/>
      <c r="N73" s="1"/>
      <c r="O73" s="1"/>
      <c r="P73" s="1"/>
      <c r="Q73" s="1"/>
      <c r="R73" s="1"/>
      <c r="S73" s="1"/>
      <c r="T73" s="1"/>
      <c r="U73" s="1"/>
      <c r="V73" s="1"/>
      <c r="W73" s="1"/>
      <c r="X73" s="1"/>
      <c r="Y73" s="1"/>
      <c r="Z73" s="1"/>
    </row>
    <row r="74" spans="1:26" ht="17.25" customHeight="1" x14ac:dyDescent="0.55000000000000004">
      <c r="A74" s="1"/>
      <c r="B74" s="1"/>
      <c r="C74" s="58"/>
      <c r="D74" s="59"/>
      <c r="E74" s="60"/>
      <c r="F74" s="61"/>
      <c r="G74" s="62"/>
      <c r="H74" s="62"/>
      <c r="I74" s="61"/>
      <c r="J74" s="61"/>
      <c r="K74" s="1"/>
      <c r="L74" s="1"/>
      <c r="M74" s="1"/>
      <c r="N74" s="1"/>
      <c r="O74" s="1"/>
      <c r="P74" s="1"/>
      <c r="Q74" s="1"/>
      <c r="R74" s="1"/>
      <c r="S74" s="1"/>
      <c r="T74" s="1"/>
      <c r="U74" s="1"/>
      <c r="V74" s="1"/>
      <c r="W74" s="1"/>
      <c r="X74" s="1"/>
      <c r="Y74" s="1"/>
      <c r="Z74" s="1"/>
    </row>
    <row r="75" spans="1:26" ht="17.25" customHeight="1" x14ac:dyDescent="0.55000000000000004">
      <c r="A75" s="1"/>
      <c r="B75" s="1"/>
      <c r="C75" s="58"/>
      <c r="D75" s="59"/>
      <c r="E75" s="60"/>
      <c r="F75" s="61"/>
      <c r="G75" s="62"/>
      <c r="H75" s="62"/>
      <c r="I75" s="61"/>
      <c r="J75" s="61"/>
      <c r="K75" s="1"/>
      <c r="L75" s="1"/>
      <c r="M75" s="1"/>
      <c r="N75" s="1"/>
      <c r="O75" s="1"/>
      <c r="P75" s="1"/>
      <c r="Q75" s="1"/>
      <c r="R75" s="1"/>
      <c r="S75" s="1"/>
      <c r="T75" s="1"/>
      <c r="U75" s="1"/>
      <c r="V75" s="1"/>
      <c r="W75" s="1"/>
      <c r="X75" s="1"/>
      <c r="Y75" s="1"/>
      <c r="Z75" s="1"/>
    </row>
    <row r="76" spans="1:26" ht="17.25" customHeight="1" x14ac:dyDescent="0.55000000000000004">
      <c r="A76" s="1"/>
      <c r="B76" s="1"/>
      <c r="C76" s="58"/>
      <c r="D76" s="59"/>
      <c r="E76" s="60"/>
      <c r="F76" s="61"/>
      <c r="G76" s="62"/>
      <c r="H76" s="62"/>
      <c r="I76" s="61"/>
      <c r="J76" s="61"/>
      <c r="K76" s="1"/>
      <c r="L76" s="1"/>
      <c r="M76" s="1"/>
      <c r="N76" s="1"/>
      <c r="O76" s="1"/>
      <c r="P76" s="1"/>
      <c r="Q76" s="1"/>
      <c r="R76" s="1"/>
      <c r="S76" s="1"/>
      <c r="T76" s="1"/>
      <c r="U76" s="1"/>
      <c r="V76" s="1"/>
      <c r="W76" s="1"/>
      <c r="X76" s="1"/>
      <c r="Y76" s="1"/>
      <c r="Z76" s="1"/>
    </row>
    <row r="77" spans="1:26" ht="17.25" customHeight="1" x14ac:dyDescent="0.55000000000000004">
      <c r="A77" s="1"/>
      <c r="B77" s="1"/>
      <c r="C77" s="58"/>
      <c r="D77" s="59"/>
      <c r="E77" s="60"/>
      <c r="F77" s="61"/>
      <c r="G77" s="62"/>
      <c r="H77" s="62"/>
      <c r="I77" s="61"/>
      <c r="J77" s="61"/>
      <c r="K77" s="1"/>
      <c r="L77" s="1"/>
      <c r="M77" s="1"/>
      <c r="N77" s="1"/>
      <c r="O77" s="1"/>
      <c r="P77" s="1"/>
      <c r="Q77" s="1"/>
      <c r="R77" s="1"/>
      <c r="S77" s="1"/>
      <c r="T77" s="1"/>
      <c r="U77" s="1"/>
      <c r="V77" s="1"/>
      <c r="W77" s="1"/>
      <c r="X77" s="1"/>
      <c r="Y77" s="1"/>
      <c r="Z77" s="1"/>
    </row>
    <row r="78" spans="1:26" ht="17.25" customHeight="1" x14ac:dyDescent="0.55000000000000004">
      <c r="A78" s="1"/>
      <c r="B78" s="1"/>
      <c r="C78" s="58"/>
      <c r="D78" s="59"/>
      <c r="E78" s="60"/>
      <c r="F78" s="61"/>
      <c r="G78" s="62"/>
      <c r="H78" s="62"/>
      <c r="I78" s="61"/>
      <c r="J78" s="61"/>
      <c r="K78" s="1"/>
      <c r="L78" s="1"/>
      <c r="M78" s="1"/>
      <c r="N78" s="1"/>
      <c r="O78" s="1"/>
      <c r="P78" s="1"/>
      <c r="Q78" s="1"/>
      <c r="R78" s="1"/>
      <c r="S78" s="1"/>
      <c r="T78" s="1"/>
      <c r="U78" s="1"/>
      <c r="V78" s="1"/>
      <c r="W78" s="1"/>
      <c r="X78" s="1"/>
      <c r="Y78" s="1"/>
      <c r="Z78" s="1"/>
    </row>
    <row r="79" spans="1:26" ht="17.25" customHeight="1" x14ac:dyDescent="0.55000000000000004">
      <c r="A79" s="1"/>
      <c r="B79" s="1"/>
      <c r="C79" s="58"/>
      <c r="D79" s="59"/>
      <c r="E79" s="60"/>
      <c r="F79" s="61"/>
      <c r="G79" s="62"/>
      <c r="H79" s="62"/>
      <c r="I79" s="61"/>
      <c r="J79" s="61"/>
      <c r="K79" s="1"/>
      <c r="L79" s="1"/>
      <c r="M79" s="1"/>
      <c r="N79" s="1"/>
      <c r="O79" s="1"/>
      <c r="P79" s="1"/>
      <c r="Q79" s="1"/>
      <c r="R79" s="1"/>
      <c r="S79" s="1"/>
      <c r="T79" s="1"/>
      <c r="U79" s="1"/>
      <c r="V79" s="1"/>
      <c r="W79" s="1"/>
      <c r="X79" s="1"/>
      <c r="Y79" s="1"/>
      <c r="Z79" s="1"/>
    </row>
    <row r="80" spans="1:26" ht="17.25" customHeight="1" x14ac:dyDescent="0.55000000000000004">
      <c r="A80" s="1"/>
      <c r="B80" s="1"/>
      <c r="C80" s="58"/>
      <c r="D80" s="59"/>
      <c r="E80" s="60"/>
      <c r="F80" s="61"/>
      <c r="G80" s="62"/>
      <c r="H80" s="62"/>
      <c r="I80" s="61"/>
      <c r="J80" s="61"/>
      <c r="K80" s="1"/>
      <c r="L80" s="1"/>
      <c r="M80" s="1"/>
      <c r="N80" s="1"/>
      <c r="O80" s="1"/>
      <c r="P80" s="1"/>
      <c r="Q80" s="1"/>
      <c r="R80" s="1"/>
      <c r="S80" s="1"/>
      <c r="T80" s="1"/>
      <c r="U80" s="1"/>
      <c r="V80" s="1"/>
      <c r="W80" s="1"/>
      <c r="X80" s="1"/>
      <c r="Y80" s="1"/>
      <c r="Z80" s="1"/>
    </row>
    <row r="81" spans="1:26" ht="17.25" customHeight="1" x14ac:dyDescent="0.55000000000000004">
      <c r="A81" s="1"/>
      <c r="B81" s="1"/>
      <c r="C81" s="58"/>
      <c r="D81" s="59"/>
      <c r="E81" s="60"/>
      <c r="F81" s="61"/>
      <c r="G81" s="62"/>
      <c r="H81" s="62"/>
      <c r="I81" s="61"/>
      <c r="J81" s="61"/>
      <c r="K81" s="1"/>
      <c r="L81" s="1"/>
      <c r="M81" s="1"/>
      <c r="N81" s="1"/>
      <c r="O81" s="1"/>
      <c r="P81" s="1"/>
      <c r="Q81" s="1"/>
      <c r="R81" s="1"/>
      <c r="S81" s="1"/>
      <c r="T81" s="1"/>
      <c r="U81" s="1"/>
      <c r="V81" s="1"/>
      <c r="W81" s="1"/>
      <c r="X81" s="1"/>
      <c r="Y81" s="1"/>
      <c r="Z81" s="1"/>
    </row>
    <row r="82" spans="1:26" ht="17.25" customHeight="1" x14ac:dyDescent="0.55000000000000004">
      <c r="A82" s="1"/>
      <c r="B82" s="1"/>
      <c r="C82" s="58"/>
      <c r="D82" s="59"/>
      <c r="E82" s="60"/>
      <c r="F82" s="61"/>
      <c r="G82" s="62"/>
      <c r="H82" s="62"/>
      <c r="I82" s="61"/>
      <c r="J82" s="61"/>
      <c r="K82" s="1"/>
      <c r="L82" s="1"/>
      <c r="M82" s="1"/>
      <c r="N82" s="1"/>
      <c r="O82" s="1"/>
      <c r="P82" s="1"/>
      <c r="Q82" s="1"/>
      <c r="R82" s="1"/>
      <c r="S82" s="1"/>
      <c r="T82" s="1"/>
      <c r="U82" s="1"/>
      <c r="V82" s="1"/>
      <c r="W82" s="1"/>
      <c r="X82" s="1"/>
      <c r="Y82" s="1"/>
      <c r="Z82" s="1"/>
    </row>
    <row r="83" spans="1:26" ht="17.25" customHeight="1" x14ac:dyDescent="0.55000000000000004">
      <c r="A83" s="1"/>
      <c r="B83" s="1"/>
      <c r="C83" s="58"/>
      <c r="D83" s="59"/>
      <c r="E83" s="60"/>
      <c r="F83" s="61"/>
      <c r="G83" s="62"/>
      <c r="H83" s="62"/>
      <c r="I83" s="61"/>
      <c r="J83" s="61"/>
      <c r="K83" s="1"/>
      <c r="L83" s="1"/>
      <c r="M83" s="1"/>
      <c r="N83" s="1"/>
      <c r="O83" s="1"/>
      <c r="P83" s="1"/>
      <c r="Q83" s="1"/>
      <c r="R83" s="1"/>
      <c r="S83" s="1"/>
      <c r="T83" s="1"/>
      <c r="U83" s="1"/>
      <c r="V83" s="1"/>
      <c r="W83" s="1"/>
      <c r="X83" s="1"/>
      <c r="Y83" s="1"/>
      <c r="Z83" s="1"/>
    </row>
    <row r="84" spans="1:26" ht="17.25" customHeight="1" x14ac:dyDescent="0.55000000000000004">
      <c r="A84" s="1"/>
      <c r="B84" s="1"/>
      <c r="C84" s="58"/>
      <c r="D84" s="59"/>
      <c r="E84" s="60"/>
      <c r="F84" s="61"/>
      <c r="G84" s="62"/>
      <c r="H84" s="62"/>
      <c r="I84" s="61"/>
      <c r="J84" s="61"/>
      <c r="K84" s="1"/>
      <c r="L84" s="1"/>
      <c r="M84" s="1"/>
      <c r="N84" s="1"/>
      <c r="O84" s="1"/>
      <c r="P84" s="1"/>
      <c r="Q84" s="1"/>
      <c r="R84" s="1"/>
      <c r="S84" s="1"/>
      <c r="T84" s="1"/>
      <c r="U84" s="1"/>
      <c r="V84" s="1"/>
      <c r="W84" s="1"/>
      <c r="X84" s="1"/>
      <c r="Y84" s="1"/>
      <c r="Z84" s="1"/>
    </row>
    <row r="85" spans="1:26" ht="17.25" customHeight="1" x14ac:dyDescent="0.550000000000000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7.25" customHeight="1"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7.25" customHeight="1"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7.25" customHeight="1"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7.25" customHeight="1"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7.25" customHeight="1"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7.25" customHeight="1"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7.25" customHeight="1"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7.25" customHeight="1"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7.25" customHeight="1"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7.25" customHeight="1"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7.25" customHeight="1"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7.25" customHeight="1"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7.25" customHeight="1"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7.25" customHeight="1"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7.25" customHeight="1"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7.25" customHeight="1"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7.25" customHeight="1"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7.25" customHeight="1"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7.25" customHeight="1"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7.25" customHeight="1"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7.25" customHeight="1"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7.25" customHeight="1"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7.25" customHeight="1"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7.25" customHeight="1"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7.25" customHeight="1"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7.25" customHeight="1"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7.25" customHeight="1"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7.25" customHeight="1"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7.25" customHeight="1"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7.25" customHeight="1"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7.25" customHeight="1"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7.25" customHeight="1"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7.25" customHeight="1"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7.25" customHeight="1"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7.25" customHeight="1"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7.25" customHeight="1"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7.25" customHeight="1"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7.25" customHeight="1"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7.25" customHeight="1"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7.25" customHeight="1"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7.25" customHeight="1"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7.25" customHeight="1"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7.25" customHeight="1"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7.25" customHeight="1"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7.25" customHeight="1"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7.25" customHeight="1"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7.25" customHeight="1"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7.25" customHeight="1"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7.25" customHeight="1"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7.25" customHeight="1"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7.25" customHeight="1"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7.25" customHeight="1" x14ac:dyDescent="0.550000000000000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7.25" customHeight="1" x14ac:dyDescent="0.550000000000000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7.25" customHeight="1" x14ac:dyDescent="0.550000000000000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7.25" customHeight="1" x14ac:dyDescent="0.550000000000000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7.25" customHeight="1" x14ac:dyDescent="0.550000000000000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7.25" customHeight="1" x14ac:dyDescent="0.550000000000000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7.25" customHeight="1" x14ac:dyDescent="0.550000000000000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7.25" customHeight="1" x14ac:dyDescent="0.550000000000000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7.25" customHeight="1" x14ac:dyDescent="0.550000000000000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7.25" customHeight="1" x14ac:dyDescent="0.550000000000000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7.25" customHeight="1" x14ac:dyDescent="0.550000000000000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7.25" customHeight="1" x14ac:dyDescent="0.550000000000000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7.25" customHeight="1" x14ac:dyDescent="0.550000000000000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7.25" customHeight="1" x14ac:dyDescent="0.550000000000000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7.25" customHeight="1" x14ac:dyDescent="0.550000000000000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7.25" customHeight="1" x14ac:dyDescent="0.550000000000000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7.25" customHeight="1" x14ac:dyDescent="0.550000000000000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7.25" customHeight="1" x14ac:dyDescent="0.550000000000000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7.25" customHeight="1" x14ac:dyDescent="0.550000000000000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7.25" customHeight="1" x14ac:dyDescent="0.550000000000000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7.25" customHeight="1" x14ac:dyDescent="0.550000000000000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7.25" customHeight="1" x14ac:dyDescent="0.550000000000000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7.25" customHeight="1" x14ac:dyDescent="0.550000000000000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7.25" customHeight="1" x14ac:dyDescent="0.550000000000000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7.25" customHeight="1" x14ac:dyDescent="0.550000000000000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7.25" customHeight="1" x14ac:dyDescent="0.550000000000000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7.25" customHeight="1" x14ac:dyDescent="0.550000000000000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7.25" customHeight="1" x14ac:dyDescent="0.550000000000000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7.25" customHeight="1" x14ac:dyDescent="0.550000000000000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7.25" customHeight="1"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7.25" customHeight="1" x14ac:dyDescent="0.550000000000000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7.25" customHeight="1" x14ac:dyDescent="0.550000000000000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7.25" customHeight="1" x14ac:dyDescent="0.550000000000000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7.25" customHeight="1" x14ac:dyDescent="0.550000000000000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7.25" customHeight="1" x14ac:dyDescent="0.550000000000000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7.25" customHeight="1" x14ac:dyDescent="0.550000000000000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7.25" customHeight="1" x14ac:dyDescent="0.550000000000000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7.25" customHeight="1"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7.25" customHeight="1" x14ac:dyDescent="0.550000000000000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7.25" customHeight="1" x14ac:dyDescent="0.550000000000000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7.25" customHeight="1"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7.25" customHeight="1" x14ac:dyDescent="0.550000000000000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7.25" customHeight="1" x14ac:dyDescent="0.550000000000000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7.25" customHeight="1" x14ac:dyDescent="0.550000000000000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7.25" customHeight="1" x14ac:dyDescent="0.550000000000000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7.25" customHeight="1"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7.25" customHeight="1" x14ac:dyDescent="0.550000000000000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7.25" customHeight="1" x14ac:dyDescent="0.550000000000000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7.25" customHeight="1" x14ac:dyDescent="0.550000000000000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7.25" customHeight="1"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7.25" customHeight="1"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7.25" customHeight="1"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7.25" customHeight="1"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7.25" customHeight="1"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7.25" customHeight="1"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7.25" customHeight="1"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7.25" customHeight="1" x14ac:dyDescent="0.550000000000000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7.25" customHeight="1" x14ac:dyDescent="0.550000000000000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7.25" customHeight="1"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7.25" customHeight="1"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7.25" customHeight="1"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7.25" customHeight="1" x14ac:dyDescent="0.550000000000000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7.25" customHeight="1" x14ac:dyDescent="0.550000000000000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7.25" customHeight="1" x14ac:dyDescent="0.550000000000000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7.25" customHeight="1" x14ac:dyDescent="0.550000000000000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7.25" customHeight="1" x14ac:dyDescent="0.550000000000000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7.25" customHeight="1" x14ac:dyDescent="0.550000000000000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7.25" customHeight="1" x14ac:dyDescent="0.550000000000000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7.25" customHeight="1" x14ac:dyDescent="0.550000000000000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7.25" customHeight="1" x14ac:dyDescent="0.550000000000000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7.25" customHeight="1" x14ac:dyDescent="0.550000000000000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7.25" customHeight="1" x14ac:dyDescent="0.550000000000000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7.25" customHeight="1" x14ac:dyDescent="0.550000000000000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7.25" customHeight="1" x14ac:dyDescent="0.550000000000000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7.25" customHeight="1" x14ac:dyDescent="0.550000000000000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7.25" customHeight="1" x14ac:dyDescent="0.550000000000000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7.25" customHeight="1" x14ac:dyDescent="0.550000000000000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7.25" customHeight="1" x14ac:dyDescent="0.550000000000000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7.25" customHeight="1" x14ac:dyDescent="0.550000000000000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7.25" customHeight="1" x14ac:dyDescent="0.550000000000000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7.25" customHeight="1" x14ac:dyDescent="0.550000000000000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7.25" customHeight="1" x14ac:dyDescent="0.550000000000000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7.25" customHeight="1" x14ac:dyDescent="0.550000000000000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7.25" customHeight="1" x14ac:dyDescent="0.550000000000000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7.25" customHeight="1" x14ac:dyDescent="0.550000000000000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7.25" customHeight="1" x14ac:dyDescent="0.550000000000000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7.25" customHeight="1" x14ac:dyDescent="0.550000000000000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7.25" customHeight="1" x14ac:dyDescent="0.550000000000000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7.25" customHeight="1" x14ac:dyDescent="0.550000000000000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7.25" customHeight="1" x14ac:dyDescent="0.550000000000000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7.25" customHeight="1" x14ac:dyDescent="0.550000000000000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7.25" customHeight="1" x14ac:dyDescent="0.550000000000000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7.25" customHeight="1" x14ac:dyDescent="0.550000000000000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7.25" customHeight="1" x14ac:dyDescent="0.550000000000000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7.25" customHeight="1" x14ac:dyDescent="0.550000000000000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7.25" customHeight="1" x14ac:dyDescent="0.550000000000000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7.25" customHeight="1" x14ac:dyDescent="0.550000000000000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7.25" customHeight="1" x14ac:dyDescent="0.550000000000000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7.25" customHeight="1" x14ac:dyDescent="0.550000000000000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7.25" customHeight="1" x14ac:dyDescent="0.550000000000000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7.25" customHeight="1" x14ac:dyDescent="0.550000000000000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7.25" customHeight="1" x14ac:dyDescent="0.550000000000000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7.25" customHeight="1" x14ac:dyDescent="0.550000000000000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7.25" customHeight="1" x14ac:dyDescent="0.550000000000000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7.25" customHeight="1" x14ac:dyDescent="0.550000000000000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7.25" customHeight="1" x14ac:dyDescent="0.550000000000000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7.25" customHeight="1" x14ac:dyDescent="0.550000000000000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7.25" customHeight="1" x14ac:dyDescent="0.550000000000000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7.25" customHeight="1" x14ac:dyDescent="0.550000000000000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7.25" customHeight="1" x14ac:dyDescent="0.550000000000000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7.25" customHeight="1" x14ac:dyDescent="0.550000000000000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7.25" customHeight="1" x14ac:dyDescent="0.550000000000000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7.25" customHeight="1" x14ac:dyDescent="0.550000000000000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7.25" customHeight="1" x14ac:dyDescent="0.550000000000000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7.25" customHeight="1" x14ac:dyDescent="0.550000000000000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7.25" customHeight="1" x14ac:dyDescent="0.550000000000000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7.25" customHeight="1" x14ac:dyDescent="0.550000000000000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7.25" customHeight="1" x14ac:dyDescent="0.550000000000000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7.25" customHeight="1" x14ac:dyDescent="0.550000000000000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7.25" customHeight="1" x14ac:dyDescent="0.550000000000000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7.25" customHeight="1" x14ac:dyDescent="0.550000000000000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7.25" customHeight="1" x14ac:dyDescent="0.550000000000000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7.25" customHeight="1" x14ac:dyDescent="0.550000000000000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7.25" customHeight="1" x14ac:dyDescent="0.550000000000000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7.25" customHeight="1" x14ac:dyDescent="0.550000000000000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7.25" customHeight="1" x14ac:dyDescent="0.550000000000000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7.25" customHeight="1" x14ac:dyDescent="0.550000000000000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7.25" customHeight="1" x14ac:dyDescent="0.550000000000000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7.25" customHeight="1" x14ac:dyDescent="0.550000000000000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7.25" customHeight="1" x14ac:dyDescent="0.550000000000000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7.25" customHeight="1" x14ac:dyDescent="0.550000000000000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7.25" customHeight="1" x14ac:dyDescent="0.550000000000000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7.25" customHeight="1" x14ac:dyDescent="0.550000000000000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7.25" customHeight="1" x14ac:dyDescent="0.550000000000000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7.25" customHeight="1" x14ac:dyDescent="0.550000000000000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7.25" customHeight="1" x14ac:dyDescent="0.550000000000000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7.25" customHeight="1" x14ac:dyDescent="0.550000000000000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7.25" customHeight="1" x14ac:dyDescent="0.550000000000000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7.25" customHeight="1" x14ac:dyDescent="0.550000000000000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7.25" customHeight="1" x14ac:dyDescent="0.550000000000000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7.25" customHeight="1" x14ac:dyDescent="0.550000000000000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7.25" customHeight="1" x14ac:dyDescent="0.550000000000000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7.25" customHeight="1" x14ac:dyDescent="0.550000000000000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7.25" customHeight="1" x14ac:dyDescent="0.550000000000000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7.25" customHeight="1" x14ac:dyDescent="0.550000000000000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7.25" customHeight="1" x14ac:dyDescent="0.550000000000000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7.25" customHeight="1" x14ac:dyDescent="0.550000000000000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7.25" customHeight="1" x14ac:dyDescent="0.550000000000000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7.25" customHeight="1" x14ac:dyDescent="0.550000000000000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7.25" customHeight="1" x14ac:dyDescent="0.550000000000000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7.25" customHeight="1" x14ac:dyDescent="0.550000000000000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7.25" customHeight="1" x14ac:dyDescent="0.550000000000000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7.25" customHeight="1" x14ac:dyDescent="0.550000000000000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7.25" customHeight="1" x14ac:dyDescent="0.550000000000000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7.25" customHeight="1" x14ac:dyDescent="0.550000000000000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7.25" customHeight="1" x14ac:dyDescent="0.550000000000000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7.25" customHeight="1" x14ac:dyDescent="0.550000000000000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7.25" customHeight="1" x14ac:dyDescent="0.550000000000000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7.25" customHeight="1" x14ac:dyDescent="0.550000000000000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7.25" customHeight="1" x14ac:dyDescent="0.550000000000000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7.25" customHeight="1" x14ac:dyDescent="0.550000000000000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7.25" customHeight="1" x14ac:dyDescent="0.550000000000000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7.25" customHeight="1" x14ac:dyDescent="0.550000000000000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7.25" customHeight="1" x14ac:dyDescent="0.550000000000000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7.25" customHeight="1" x14ac:dyDescent="0.550000000000000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7.25" customHeight="1" x14ac:dyDescent="0.550000000000000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7.25" customHeight="1" x14ac:dyDescent="0.550000000000000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7.25" customHeight="1" x14ac:dyDescent="0.550000000000000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7.25" customHeight="1" x14ac:dyDescent="0.550000000000000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7.25" customHeight="1" x14ac:dyDescent="0.550000000000000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7.25" customHeight="1" x14ac:dyDescent="0.550000000000000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7.25" customHeight="1" x14ac:dyDescent="0.550000000000000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7.25" customHeight="1" x14ac:dyDescent="0.550000000000000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7.25" customHeight="1" x14ac:dyDescent="0.550000000000000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7.25" customHeight="1" x14ac:dyDescent="0.550000000000000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7.25" customHeight="1" x14ac:dyDescent="0.550000000000000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7.25" customHeight="1" x14ac:dyDescent="0.550000000000000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7.25" customHeight="1" x14ac:dyDescent="0.550000000000000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7.25" customHeight="1" x14ac:dyDescent="0.550000000000000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7.25" customHeight="1" x14ac:dyDescent="0.550000000000000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7.25" customHeight="1" x14ac:dyDescent="0.550000000000000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7.25" customHeight="1" x14ac:dyDescent="0.550000000000000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7.25" customHeight="1" x14ac:dyDescent="0.550000000000000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7.25" customHeight="1" x14ac:dyDescent="0.550000000000000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7.25" customHeight="1" x14ac:dyDescent="0.550000000000000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7.25" customHeight="1" x14ac:dyDescent="0.550000000000000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7.25" customHeight="1" x14ac:dyDescent="0.550000000000000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7.25" customHeight="1" x14ac:dyDescent="0.550000000000000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7.25" customHeight="1" x14ac:dyDescent="0.550000000000000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7.25" customHeight="1" x14ac:dyDescent="0.550000000000000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7.25" customHeight="1" x14ac:dyDescent="0.550000000000000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7.25" customHeight="1" x14ac:dyDescent="0.550000000000000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7.25" customHeight="1" x14ac:dyDescent="0.550000000000000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7.25" customHeight="1" x14ac:dyDescent="0.550000000000000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7.25" customHeight="1" x14ac:dyDescent="0.550000000000000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7.25" customHeight="1" x14ac:dyDescent="0.550000000000000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7.25" customHeight="1" x14ac:dyDescent="0.550000000000000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7.25" customHeight="1" x14ac:dyDescent="0.550000000000000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7.25" customHeight="1" x14ac:dyDescent="0.550000000000000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7.25" customHeight="1" x14ac:dyDescent="0.550000000000000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7.25" customHeight="1" x14ac:dyDescent="0.550000000000000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7.25" customHeight="1" x14ac:dyDescent="0.550000000000000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7.25" customHeight="1" x14ac:dyDescent="0.550000000000000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7.25" customHeight="1" x14ac:dyDescent="0.550000000000000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7.25" customHeight="1" x14ac:dyDescent="0.550000000000000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7.25" customHeight="1" x14ac:dyDescent="0.550000000000000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7.25" customHeight="1" x14ac:dyDescent="0.550000000000000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7.25" customHeight="1" x14ac:dyDescent="0.550000000000000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7.25" customHeight="1" x14ac:dyDescent="0.550000000000000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7.25" customHeight="1" x14ac:dyDescent="0.550000000000000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7.25" customHeight="1" x14ac:dyDescent="0.550000000000000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7.25" customHeight="1" x14ac:dyDescent="0.550000000000000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7.25" customHeight="1" x14ac:dyDescent="0.550000000000000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7.25" customHeight="1" x14ac:dyDescent="0.550000000000000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7.25" customHeight="1" x14ac:dyDescent="0.550000000000000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7.25" customHeight="1" x14ac:dyDescent="0.550000000000000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7.25" customHeight="1" x14ac:dyDescent="0.550000000000000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7.25" customHeight="1" x14ac:dyDescent="0.550000000000000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7.25" customHeight="1" x14ac:dyDescent="0.550000000000000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7.25" customHeight="1" x14ac:dyDescent="0.550000000000000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7.25" customHeight="1" x14ac:dyDescent="0.550000000000000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7.25" customHeight="1" x14ac:dyDescent="0.550000000000000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7.25" customHeight="1" x14ac:dyDescent="0.550000000000000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7.25" customHeight="1" x14ac:dyDescent="0.550000000000000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7.25" customHeight="1" x14ac:dyDescent="0.550000000000000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7.25" customHeight="1" x14ac:dyDescent="0.550000000000000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7.25" customHeight="1" x14ac:dyDescent="0.550000000000000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7.25" customHeight="1" x14ac:dyDescent="0.550000000000000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7.25" customHeight="1" x14ac:dyDescent="0.550000000000000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7.25" customHeight="1" x14ac:dyDescent="0.550000000000000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7.25" customHeight="1" x14ac:dyDescent="0.550000000000000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7.25" customHeight="1" x14ac:dyDescent="0.550000000000000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7.25" customHeight="1" x14ac:dyDescent="0.550000000000000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7.25" customHeight="1" x14ac:dyDescent="0.550000000000000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7.25" customHeight="1" x14ac:dyDescent="0.550000000000000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7.25" customHeight="1" x14ac:dyDescent="0.550000000000000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7.25" customHeight="1" x14ac:dyDescent="0.550000000000000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7.25" customHeight="1" x14ac:dyDescent="0.550000000000000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7.25" customHeight="1" x14ac:dyDescent="0.550000000000000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7.25" customHeight="1" x14ac:dyDescent="0.550000000000000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7.25" customHeight="1" x14ac:dyDescent="0.550000000000000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7.25" customHeight="1" x14ac:dyDescent="0.550000000000000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7.25" customHeight="1" x14ac:dyDescent="0.550000000000000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7.25" customHeight="1" x14ac:dyDescent="0.550000000000000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7.25" customHeight="1" x14ac:dyDescent="0.550000000000000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7.25" customHeight="1" x14ac:dyDescent="0.550000000000000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7.25" customHeight="1" x14ac:dyDescent="0.550000000000000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7.25" customHeight="1" x14ac:dyDescent="0.550000000000000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7.25" customHeight="1" x14ac:dyDescent="0.550000000000000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7.25" customHeight="1" x14ac:dyDescent="0.550000000000000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7.25" customHeight="1" x14ac:dyDescent="0.550000000000000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7.25" customHeight="1" x14ac:dyDescent="0.550000000000000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7.25" customHeight="1" x14ac:dyDescent="0.550000000000000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7.25" customHeight="1" x14ac:dyDescent="0.550000000000000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7.25" customHeight="1" x14ac:dyDescent="0.550000000000000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7.25" customHeight="1" x14ac:dyDescent="0.550000000000000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7.25" customHeight="1" x14ac:dyDescent="0.550000000000000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7.25" customHeight="1" x14ac:dyDescent="0.550000000000000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7.25" customHeight="1" x14ac:dyDescent="0.550000000000000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7.25" customHeight="1" x14ac:dyDescent="0.550000000000000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7.25" customHeight="1" x14ac:dyDescent="0.550000000000000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7.25" customHeight="1" x14ac:dyDescent="0.550000000000000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7.25" customHeight="1" x14ac:dyDescent="0.550000000000000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7.25" customHeight="1" x14ac:dyDescent="0.550000000000000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7.25" customHeight="1" x14ac:dyDescent="0.550000000000000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7.25" customHeight="1" x14ac:dyDescent="0.550000000000000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7.25" customHeight="1" x14ac:dyDescent="0.550000000000000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7.25" customHeight="1" x14ac:dyDescent="0.550000000000000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7.25" customHeight="1" x14ac:dyDescent="0.550000000000000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7.25" customHeight="1" x14ac:dyDescent="0.550000000000000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7.25" customHeight="1" x14ac:dyDescent="0.550000000000000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7.25" customHeight="1" x14ac:dyDescent="0.550000000000000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7.25" customHeight="1" x14ac:dyDescent="0.550000000000000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7.25" customHeight="1" x14ac:dyDescent="0.550000000000000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7.25" customHeight="1" x14ac:dyDescent="0.550000000000000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7.25" customHeight="1" x14ac:dyDescent="0.550000000000000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7.25" customHeight="1" x14ac:dyDescent="0.550000000000000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7.25" customHeight="1" x14ac:dyDescent="0.550000000000000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7.25" customHeight="1" x14ac:dyDescent="0.550000000000000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7.25" customHeight="1" x14ac:dyDescent="0.550000000000000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7.25" customHeight="1" x14ac:dyDescent="0.550000000000000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7.25" customHeight="1" x14ac:dyDescent="0.550000000000000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7.25" customHeight="1" x14ac:dyDescent="0.550000000000000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7.25" customHeight="1" x14ac:dyDescent="0.550000000000000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7.25" customHeight="1" x14ac:dyDescent="0.550000000000000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7.25" customHeight="1" x14ac:dyDescent="0.550000000000000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7.25" customHeight="1" x14ac:dyDescent="0.550000000000000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7.25" customHeight="1" x14ac:dyDescent="0.550000000000000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7.25" customHeight="1" x14ac:dyDescent="0.550000000000000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7.25" customHeight="1" x14ac:dyDescent="0.550000000000000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7.25" customHeight="1" x14ac:dyDescent="0.550000000000000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7.25" customHeight="1" x14ac:dyDescent="0.550000000000000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7.25" customHeight="1" x14ac:dyDescent="0.550000000000000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7.25" customHeight="1" x14ac:dyDescent="0.550000000000000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7.25" customHeight="1" x14ac:dyDescent="0.550000000000000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7.25" customHeight="1" x14ac:dyDescent="0.550000000000000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7.25" customHeight="1" x14ac:dyDescent="0.550000000000000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7.25" customHeight="1" x14ac:dyDescent="0.550000000000000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7.25" customHeight="1" x14ac:dyDescent="0.550000000000000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7.25" customHeight="1" x14ac:dyDescent="0.550000000000000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7.25" customHeight="1" x14ac:dyDescent="0.550000000000000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7.25" customHeight="1" x14ac:dyDescent="0.550000000000000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7.25" customHeight="1" x14ac:dyDescent="0.550000000000000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7.25" customHeight="1" x14ac:dyDescent="0.550000000000000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7.25" customHeight="1" x14ac:dyDescent="0.550000000000000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7.25" customHeight="1" x14ac:dyDescent="0.550000000000000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7.25" customHeight="1" x14ac:dyDescent="0.550000000000000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7.25" customHeight="1" x14ac:dyDescent="0.550000000000000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7.25" customHeight="1" x14ac:dyDescent="0.550000000000000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7.25" customHeight="1" x14ac:dyDescent="0.550000000000000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7.25" customHeight="1" x14ac:dyDescent="0.550000000000000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7.25" customHeight="1" x14ac:dyDescent="0.550000000000000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7.25" customHeight="1" x14ac:dyDescent="0.550000000000000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7.25" customHeight="1" x14ac:dyDescent="0.550000000000000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7.25" customHeight="1" x14ac:dyDescent="0.550000000000000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7.25" customHeight="1" x14ac:dyDescent="0.550000000000000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7.25" customHeight="1" x14ac:dyDescent="0.550000000000000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7.25" customHeight="1" x14ac:dyDescent="0.550000000000000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7.25" customHeight="1" x14ac:dyDescent="0.550000000000000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7.25" customHeight="1" x14ac:dyDescent="0.550000000000000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7.25" customHeight="1" x14ac:dyDescent="0.550000000000000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7.25" customHeight="1" x14ac:dyDescent="0.550000000000000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7.25" customHeight="1" x14ac:dyDescent="0.550000000000000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7.25" customHeight="1" x14ac:dyDescent="0.550000000000000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7.25" customHeight="1" x14ac:dyDescent="0.550000000000000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7.25" customHeight="1" x14ac:dyDescent="0.550000000000000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7.25" customHeight="1" x14ac:dyDescent="0.550000000000000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7.25" customHeight="1" x14ac:dyDescent="0.550000000000000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7.25" customHeight="1" x14ac:dyDescent="0.550000000000000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7.25" customHeight="1" x14ac:dyDescent="0.550000000000000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7.25" customHeight="1" x14ac:dyDescent="0.550000000000000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7.25" customHeight="1" x14ac:dyDescent="0.550000000000000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7.25" customHeight="1" x14ac:dyDescent="0.550000000000000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7.25" customHeight="1" x14ac:dyDescent="0.550000000000000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7.25" customHeight="1" x14ac:dyDescent="0.550000000000000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7.25" customHeight="1" x14ac:dyDescent="0.550000000000000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7.25" customHeight="1" x14ac:dyDescent="0.550000000000000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7.25" customHeight="1" x14ac:dyDescent="0.550000000000000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7.25" customHeight="1" x14ac:dyDescent="0.550000000000000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7.25" customHeight="1" x14ac:dyDescent="0.550000000000000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7.25" customHeight="1" x14ac:dyDescent="0.550000000000000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7.25" customHeight="1" x14ac:dyDescent="0.550000000000000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7.25" customHeight="1" x14ac:dyDescent="0.550000000000000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7.25" customHeight="1" x14ac:dyDescent="0.550000000000000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7.25" customHeight="1" x14ac:dyDescent="0.550000000000000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7.25" customHeight="1" x14ac:dyDescent="0.550000000000000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7.25" customHeight="1" x14ac:dyDescent="0.550000000000000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7.25" customHeight="1" x14ac:dyDescent="0.550000000000000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7.25" customHeight="1" x14ac:dyDescent="0.550000000000000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7.25" customHeight="1" x14ac:dyDescent="0.550000000000000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7.25" customHeight="1" x14ac:dyDescent="0.550000000000000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7.25" customHeight="1" x14ac:dyDescent="0.550000000000000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7.25" customHeight="1" x14ac:dyDescent="0.550000000000000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7.25" customHeight="1" x14ac:dyDescent="0.550000000000000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7.25" customHeight="1" x14ac:dyDescent="0.550000000000000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7.25" customHeight="1" x14ac:dyDescent="0.550000000000000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7.25" customHeight="1" x14ac:dyDescent="0.550000000000000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7.25" customHeight="1" x14ac:dyDescent="0.550000000000000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7.25" customHeight="1" x14ac:dyDescent="0.550000000000000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7.25" customHeight="1" x14ac:dyDescent="0.550000000000000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7.25" customHeight="1" x14ac:dyDescent="0.550000000000000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7.25" customHeight="1" x14ac:dyDescent="0.550000000000000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7.25" customHeight="1" x14ac:dyDescent="0.550000000000000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7.25" customHeight="1" x14ac:dyDescent="0.550000000000000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7.25" customHeight="1" x14ac:dyDescent="0.550000000000000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7.25" customHeight="1" x14ac:dyDescent="0.550000000000000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7.25" customHeight="1" x14ac:dyDescent="0.550000000000000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7.25" customHeight="1" x14ac:dyDescent="0.550000000000000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7.25" customHeight="1" x14ac:dyDescent="0.550000000000000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7.25" customHeight="1" x14ac:dyDescent="0.550000000000000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7.25" customHeight="1" x14ac:dyDescent="0.550000000000000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7.25" customHeight="1" x14ac:dyDescent="0.550000000000000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7.25" customHeight="1" x14ac:dyDescent="0.550000000000000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7.25" customHeight="1" x14ac:dyDescent="0.550000000000000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7.25" customHeight="1" x14ac:dyDescent="0.550000000000000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7.25" customHeight="1" x14ac:dyDescent="0.550000000000000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7.25" customHeight="1" x14ac:dyDescent="0.550000000000000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7.25" customHeight="1" x14ac:dyDescent="0.550000000000000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7.25" customHeight="1" x14ac:dyDescent="0.550000000000000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7.25" customHeight="1" x14ac:dyDescent="0.550000000000000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7.25" customHeight="1" x14ac:dyDescent="0.550000000000000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7.25" customHeight="1" x14ac:dyDescent="0.550000000000000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7.25" customHeight="1" x14ac:dyDescent="0.550000000000000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7.25" customHeight="1" x14ac:dyDescent="0.550000000000000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7.25" customHeight="1" x14ac:dyDescent="0.550000000000000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7.25" customHeight="1" x14ac:dyDescent="0.550000000000000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7.25" customHeight="1" x14ac:dyDescent="0.550000000000000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7.25" customHeight="1" x14ac:dyDescent="0.550000000000000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7.25" customHeight="1" x14ac:dyDescent="0.550000000000000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7.25" customHeight="1" x14ac:dyDescent="0.550000000000000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7.25" customHeight="1" x14ac:dyDescent="0.550000000000000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7.25" customHeight="1" x14ac:dyDescent="0.550000000000000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7.25" customHeight="1" x14ac:dyDescent="0.550000000000000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7.25" customHeight="1" x14ac:dyDescent="0.550000000000000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7.25" customHeight="1" x14ac:dyDescent="0.550000000000000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7.25" customHeight="1" x14ac:dyDescent="0.550000000000000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7.25" customHeight="1" x14ac:dyDescent="0.550000000000000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7.25" customHeight="1" x14ac:dyDescent="0.550000000000000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7.25" customHeight="1" x14ac:dyDescent="0.550000000000000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7.25" customHeight="1" x14ac:dyDescent="0.550000000000000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7.25" customHeight="1" x14ac:dyDescent="0.550000000000000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7.25" customHeight="1" x14ac:dyDescent="0.550000000000000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7.25" customHeight="1" x14ac:dyDescent="0.550000000000000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7.25" customHeight="1" x14ac:dyDescent="0.550000000000000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7.25" customHeight="1" x14ac:dyDescent="0.550000000000000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7.25" customHeight="1" x14ac:dyDescent="0.550000000000000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7.25" customHeight="1" x14ac:dyDescent="0.550000000000000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7.25" customHeight="1" x14ac:dyDescent="0.550000000000000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7.25" customHeight="1" x14ac:dyDescent="0.550000000000000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7.25" customHeight="1" x14ac:dyDescent="0.550000000000000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7.25" customHeight="1" x14ac:dyDescent="0.550000000000000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7.25" customHeight="1" x14ac:dyDescent="0.550000000000000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7.25" customHeight="1" x14ac:dyDescent="0.550000000000000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7.25" customHeight="1" x14ac:dyDescent="0.550000000000000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7.25" customHeight="1" x14ac:dyDescent="0.550000000000000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7.25" customHeight="1" x14ac:dyDescent="0.550000000000000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7.25" customHeight="1" x14ac:dyDescent="0.550000000000000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7.25" customHeight="1" x14ac:dyDescent="0.550000000000000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7.25" customHeight="1" x14ac:dyDescent="0.550000000000000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7.25" customHeight="1" x14ac:dyDescent="0.550000000000000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7.25" customHeight="1" x14ac:dyDescent="0.550000000000000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7.25" customHeight="1" x14ac:dyDescent="0.550000000000000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7.25" customHeight="1" x14ac:dyDescent="0.550000000000000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7.25" customHeight="1" x14ac:dyDescent="0.550000000000000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7.25" customHeight="1" x14ac:dyDescent="0.550000000000000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7.25" customHeight="1" x14ac:dyDescent="0.550000000000000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7.25" customHeight="1" x14ac:dyDescent="0.550000000000000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7.25" customHeight="1" x14ac:dyDescent="0.550000000000000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7.25" customHeight="1" x14ac:dyDescent="0.550000000000000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7.25" customHeight="1" x14ac:dyDescent="0.550000000000000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7.25" customHeight="1" x14ac:dyDescent="0.550000000000000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7.25" customHeight="1" x14ac:dyDescent="0.550000000000000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7.25" customHeight="1" x14ac:dyDescent="0.550000000000000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7.25" customHeight="1" x14ac:dyDescent="0.550000000000000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7.25" customHeight="1" x14ac:dyDescent="0.550000000000000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7.25" customHeight="1" x14ac:dyDescent="0.550000000000000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7.25" customHeight="1" x14ac:dyDescent="0.550000000000000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7.25" customHeight="1" x14ac:dyDescent="0.550000000000000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7.25" customHeight="1" x14ac:dyDescent="0.550000000000000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7.25" customHeight="1" x14ac:dyDescent="0.550000000000000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7.25" customHeight="1" x14ac:dyDescent="0.550000000000000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7.25" customHeight="1" x14ac:dyDescent="0.550000000000000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7.25" customHeight="1" x14ac:dyDescent="0.550000000000000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7.25" customHeight="1" x14ac:dyDescent="0.550000000000000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7.25" customHeight="1" x14ac:dyDescent="0.550000000000000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7.25" customHeight="1" x14ac:dyDescent="0.550000000000000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7.25" customHeight="1" x14ac:dyDescent="0.550000000000000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7.25" customHeight="1" x14ac:dyDescent="0.550000000000000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7.25" customHeight="1" x14ac:dyDescent="0.550000000000000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7.25" customHeight="1" x14ac:dyDescent="0.550000000000000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7.25" customHeight="1" x14ac:dyDescent="0.550000000000000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7.25" customHeight="1" x14ac:dyDescent="0.550000000000000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7.25" customHeight="1" x14ac:dyDescent="0.550000000000000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7.25" customHeight="1" x14ac:dyDescent="0.550000000000000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7.25" customHeight="1" x14ac:dyDescent="0.550000000000000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7.25" customHeight="1" x14ac:dyDescent="0.550000000000000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7.25" customHeight="1" x14ac:dyDescent="0.550000000000000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7.25" customHeight="1" x14ac:dyDescent="0.550000000000000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7.25" customHeight="1" x14ac:dyDescent="0.550000000000000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7.25" customHeight="1" x14ac:dyDescent="0.550000000000000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7.25" customHeight="1" x14ac:dyDescent="0.550000000000000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7.25" customHeight="1" x14ac:dyDescent="0.550000000000000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7.25" customHeight="1" x14ac:dyDescent="0.550000000000000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7.25" customHeight="1" x14ac:dyDescent="0.550000000000000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7.25" customHeight="1" x14ac:dyDescent="0.550000000000000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7.25" customHeight="1" x14ac:dyDescent="0.550000000000000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7.25" customHeight="1" x14ac:dyDescent="0.550000000000000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7.25" customHeight="1" x14ac:dyDescent="0.550000000000000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7.25" customHeight="1" x14ac:dyDescent="0.550000000000000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7.25" customHeight="1" x14ac:dyDescent="0.550000000000000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7.25" customHeight="1" x14ac:dyDescent="0.550000000000000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7.25" customHeight="1" x14ac:dyDescent="0.550000000000000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7.25" customHeight="1" x14ac:dyDescent="0.550000000000000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7.25" customHeight="1" x14ac:dyDescent="0.550000000000000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7.25" customHeight="1" x14ac:dyDescent="0.550000000000000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7.25" customHeight="1" x14ac:dyDescent="0.550000000000000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7.25" customHeight="1" x14ac:dyDescent="0.550000000000000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7.25" customHeight="1" x14ac:dyDescent="0.550000000000000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7.25" customHeight="1" x14ac:dyDescent="0.550000000000000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7.25" customHeight="1" x14ac:dyDescent="0.550000000000000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7.25" customHeight="1" x14ac:dyDescent="0.550000000000000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7.25" customHeight="1" x14ac:dyDescent="0.550000000000000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7.25" customHeight="1" x14ac:dyDescent="0.550000000000000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7.25" customHeight="1" x14ac:dyDescent="0.550000000000000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7.25" customHeight="1" x14ac:dyDescent="0.550000000000000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7.25" customHeight="1" x14ac:dyDescent="0.550000000000000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7.25" customHeight="1" x14ac:dyDescent="0.550000000000000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7.25" customHeight="1" x14ac:dyDescent="0.550000000000000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7.25" customHeight="1" x14ac:dyDescent="0.550000000000000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7.25" customHeight="1" x14ac:dyDescent="0.550000000000000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7.25" customHeight="1" x14ac:dyDescent="0.550000000000000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7.25" customHeight="1" x14ac:dyDescent="0.550000000000000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7.25" customHeight="1" x14ac:dyDescent="0.550000000000000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7.25" customHeight="1" x14ac:dyDescent="0.550000000000000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7.25" customHeight="1" x14ac:dyDescent="0.550000000000000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7.25" customHeight="1" x14ac:dyDescent="0.550000000000000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7.25" customHeight="1" x14ac:dyDescent="0.550000000000000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7.25" customHeight="1" x14ac:dyDescent="0.550000000000000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7.25" customHeight="1" x14ac:dyDescent="0.550000000000000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7.25" customHeight="1" x14ac:dyDescent="0.550000000000000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7.25" customHeight="1" x14ac:dyDescent="0.550000000000000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7.25" customHeight="1" x14ac:dyDescent="0.550000000000000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7.25" customHeight="1" x14ac:dyDescent="0.550000000000000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7.25" customHeight="1" x14ac:dyDescent="0.550000000000000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7.25" customHeight="1" x14ac:dyDescent="0.550000000000000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7.25" customHeight="1" x14ac:dyDescent="0.550000000000000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7.25" customHeight="1" x14ac:dyDescent="0.550000000000000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7.25" customHeight="1" x14ac:dyDescent="0.550000000000000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7.25" customHeight="1" x14ac:dyDescent="0.550000000000000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7.25" customHeight="1" x14ac:dyDescent="0.550000000000000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7.25" customHeight="1" x14ac:dyDescent="0.550000000000000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7.25" customHeight="1" x14ac:dyDescent="0.550000000000000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7.25" customHeight="1" x14ac:dyDescent="0.550000000000000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7.25" customHeight="1" x14ac:dyDescent="0.550000000000000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7.25" customHeight="1" x14ac:dyDescent="0.550000000000000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7.25" customHeight="1" x14ac:dyDescent="0.550000000000000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7.25" customHeight="1" x14ac:dyDescent="0.550000000000000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7.25" customHeight="1" x14ac:dyDescent="0.550000000000000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7.25" customHeight="1" x14ac:dyDescent="0.550000000000000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7.25" customHeight="1" x14ac:dyDescent="0.550000000000000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7.25" customHeight="1" x14ac:dyDescent="0.550000000000000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7.25" customHeight="1" x14ac:dyDescent="0.550000000000000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7.25" customHeight="1" x14ac:dyDescent="0.550000000000000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7.25" customHeight="1" x14ac:dyDescent="0.550000000000000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7.25" customHeight="1" x14ac:dyDescent="0.550000000000000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7.25" customHeight="1" x14ac:dyDescent="0.550000000000000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7.25" customHeight="1" x14ac:dyDescent="0.550000000000000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7.25" customHeight="1" x14ac:dyDescent="0.550000000000000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7.25" customHeight="1" x14ac:dyDescent="0.550000000000000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7.25" customHeight="1" x14ac:dyDescent="0.550000000000000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7.25" customHeight="1" x14ac:dyDescent="0.550000000000000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7.25" customHeight="1" x14ac:dyDescent="0.550000000000000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7.25" customHeight="1" x14ac:dyDescent="0.550000000000000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7.25" customHeight="1" x14ac:dyDescent="0.550000000000000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7.25" customHeight="1" x14ac:dyDescent="0.550000000000000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7.25" customHeight="1" x14ac:dyDescent="0.550000000000000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7.25" customHeight="1" x14ac:dyDescent="0.550000000000000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7.25" customHeight="1" x14ac:dyDescent="0.550000000000000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7.25" customHeight="1" x14ac:dyDescent="0.550000000000000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7.25" customHeight="1" x14ac:dyDescent="0.550000000000000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7.25" customHeight="1" x14ac:dyDescent="0.550000000000000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7.25" customHeight="1" x14ac:dyDescent="0.550000000000000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7.25" customHeight="1" x14ac:dyDescent="0.550000000000000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7.25" customHeight="1" x14ac:dyDescent="0.550000000000000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7.25" customHeight="1" x14ac:dyDescent="0.550000000000000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7.25" customHeight="1" x14ac:dyDescent="0.550000000000000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7.25" customHeight="1" x14ac:dyDescent="0.550000000000000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7.25" customHeight="1" x14ac:dyDescent="0.550000000000000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7.25" customHeight="1" x14ac:dyDescent="0.550000000000000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7.25" customHeight="1" x14ac:dyDescent="0.550000000000000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7.25" customHeight="1" x14ac:dyDescent="0.550000000000000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7.25" customHeight="1" x14ac:dyDescent="0.550000000000000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7.25" customHeight="1" x14ac:dyDescent="0.550000000000000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7.25" customHeight="1" x14ac:dyDescent="0.550000000000000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7.25" customHeight="1" x14ac:dyDescent="0.550000000000000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7.25" customHeight="1" x14ac:dyDescent="0.550000000000000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7.25" customHeight="1" x14ac:dyDescent="0.550000000000000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7.25" customHeight="1" x14ac:dyDescent="0.550000000000000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7.25" customHeight="1" x14ac:dyDescent="0.550000000000000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7.25" customHeight="1" x14ac:dyDescent="0.550000000000000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7.25" customHeight="1" x14ac:dyDescent="0.550000000000000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7.25" customHeight="1" x14ac:dyDescent="0.550000000000000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7.25" customHeight="1" x14ac:dyDescent="0.550000000000000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7.25" customHeight="1" x14ac:dyDescent="0.550000000000000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7.25" customHeight="1" x14ac:dyDescent="0.550000000000000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7.25" customHeight="1" x14ac:dyDescent="0.550000000000000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7.25" customHeight="1" x14ac:dyDescent="0.550000000000000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7.25" customHeight="1" x14ac:dyDescent="0.550000000000000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7.25" customHeight="1" x14ac:dyDescent="0.550000000000000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7.25" customHeight="1" x14ac:dyDescent="0.550000000000000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7.25" customHeight="1" x14ac:dyDescent="0.550000000000000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7.25" customHeight="1" x14ac:dyDescent="0.550000000000000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7.25" customHeight="1" x14ac:dyDescent="0.550000000000000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7.25" customHeight="1" x14ac:dyDescent="0.550000000000000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7.25" customHeight="1" x14ac:dyDescent="0.550000000000000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7.25" customHeight="1" x14ac:dyDescent="0.550000000000000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7.25" customHeight="1" x14ac:dyDescent="0.550000000000000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7.25" customHeight="1" x14ac:dyDescent="0.550000000000000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7.25" customHeight="1" x14ac:dyDescent="0.550000000000000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7.25" customHeight="1" x14ac:dyDescent="0.550000000000000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7.25" customHeight="1" x14ac:dyDescent="0.550000000000000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7.25" customHeight="1" x14ac:dyDescent="0.550000000000000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7.25" customHeight="1" x14ac:dyDescent="0.550000000000000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7.25" customHeight="1" x14ac:dyDescent="0.550000000000000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7.25" customHeight="1" x14ac:dyDescent="0.550000000000000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7.25" customHeight="1" x14ac:dyDescent="0.550000000000000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7.25" customHeight="1" x14ac:dyDescent="0.550000000000000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7.25" customHeight="1" x14ac:dyDescent="0.550000000000000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7.25" customHeight="1" x14ac:dyDescent="0.550000000000000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7.25" customHeight="1" x14ac:dyDescent="0.550000000000000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7.25" customHeight="1" x14ac:dyDescent="0.550000000000000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7.25" customHeight="1" x14ac:dyDescent="0.550000000000000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7.25" customHeight="1" x14ac:dyDescent="0.550000000000000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7.25" customHeight="1" x14ac:dyDescent="0.550000000000000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7.25" customHeight="1" x14ac:dyDescent="0.550000000000000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7.25" customHeight="1" x14ac:dyDescent="0.550000000000000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7.25" customHeight="1" x14ac:dyDescent="0.550000000000000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7.25" customHeight="1" x14ac:dyDescent="0.550000000000000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7.25" customHeight="1" x14ac:dyDescent="0.550000000000000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7.25" customHeight="1" x14ac:dyDescent="0.550000000000000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7.25" customHeight="1" x14ac:dyDescent="0.550000000000000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7.25" customHeight="1" x14ac:dyDescent="0.550000000000000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7.25" customHeight="1" x14ac:dyDescent="0.550000000000000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7.25" customHeight="1" x14ac:dyDescent="0.550000000000000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7.25" customHeight="1" x14ac:dyDescent="0.550000000000000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7.25" customHeight="1" x14ac:dyDescent="0.550000000000000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7.25" customHeight="1" x14ac:dyDescent="0.550000000000000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7.25" customHeight="1" x14ac:dyDescent="0.550000000000000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7.25" customHeight="1" x14ac:dyDescent="0.550000000000000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7.25" customHeight="1" x14ac:dyDescent="0.550000000000000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7.25" customHeight="1" x14ac:dyDescent="0.550000000000000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7.25" customHeight="1" x14ac:dyDescent="0.550000000000000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7.25" customHeight="1" x14ac:dyDescent="0.550000000000000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7.25" customHeight="1" x14ac:dyDescent="0.550000000000000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7.25" customHeight="1" x14ac:dyDescent="0.550000000000000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7.25" customHeight="1" x14ac:dyDescent="0.550000000000000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7.25" customHeight="1" x14ac:dyDescent="0.550000000000000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7.25" customHeight="1" x14ac:dyDescent="0.550000000000000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7.25" customHeight="1" x14ac:dyDescent="0.550000000000000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7.25" customHeight="1" x14ac:dyDescent="0.550000000000000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7.25" customHeight="1" x14ac:dyDescent="0.550000000000000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7.25" customHeight="1" x14ac:dyDescent="0.550000000000000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7.25" customHeight="1" x14ac:dyDescent="0.550000000000000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7.25" customHeight="1" x14ac:dyDescent="0.550000000000000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7.25" customHeight="1" x14ac:dyDescent="0.550000000000000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7.25" customHeight="1" x14ac:dyDescent="0.550000000000000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7.25" customHeight="1" x14ac:dyDescent="0.550000000000000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7.25" customHeight="1" x14ac:dyDescent="0.550000000000000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7.25" customHeight="1" x14ac:dyDescent="0.550000000000000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7.25" customHeight="1" x14ac:dyDescent="0.550000000000000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7.25" customHeight="1" x14ac:dyDescent="0.550000000000000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7.25" customHeight="1" x14ac:dyDescent="0.550000000000000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7.25" customHeight="1" x14ac:dyDescent="0.550000000000000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7.25" customHeight="1" x14ac:dyDescent="0.550000000000000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7.25" customHeight="1" x14ac:dyDescent="0.550000000000000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7.25" customHeight="1" x14ac:dyDescent="0.550000000000000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7.25" customHeight="1" x14ac:dyDescent="0.550000000000000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7.25" customHeight="1" x14ac:dyDescent="0.550000000000000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7.25" customHeight="1" x14ac:dyDescent="0.550000000000000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7.25" customHeight="1" x14ac:dyDescent="0.550000000000000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7.25" customHeight="1" x14ac:dyDescent="0.550000000000000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7.25" customHeight="1" x14ac:dyDescent="0.550000000000000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7.25" customHeight="1" x14ac:dyDescent="0.550000000000000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7.25" customHeight="1" x14ac:dyDescent="0.550000000000000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7.25" customHeight="1" x14ac:dyDescent="0.550000000000000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7.25" customHeight="1" x14ac:dyDescent="0.550000000000000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7.25" customHeight="1" x14ac:dyDescent="0.550000000000000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7.25" customHeight="1" x14ac:dyDescent="0.550000000000000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7.25" customHeight="1" x14ac:dyDescent="0.550000000000000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7.25" customHeight="1" x14ac:dyDescent="0.550000000000000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7.25" customHeight="1" x14ac:dyDescent="0.550000000000000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7.25" customHeight="1" x14ac:dyDescent="0.550000000000000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7.25" customHeight="1" x14ac:dyDescent="0.550000000000000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7.25" customHeight="1" x14ac:dyDescent="0.550000000000000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7.25" customHeight="1" x14ac:dyDescent="0.550000000000000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7.25" customHeight="1" x14ac:dyDescent="0.550000000000000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7.25" customHeight="1" x14ac:dyDescent="0.550000000000000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7.25" customHeight="1" x14ac:dyDescent="0.550000000000000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7.25" customHeight="1" x14ac:dyDescent="0.550000000000000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7.25" customHeight="1" x14ac:dyDescent="0.550000000000000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7.25" customHeight="1" x14ac:dyDescent="0.550000000000000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7.25" customHeight="1" x14ac:dyDescent="0.550000000000000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7.25" customHeight="1" x14ac:dyDescent="0.550000000000000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7.25" customHeight="1" x14ac:dyDescent="0.550000000000000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7.25" customHeight="1" x14ac:dyDescent="0.550000000000000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7.25" customHeight="1" x14ac:dyDescent="0.550000000000000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7.25" customHeight="1" x14ac:dyDescent="0.550000000000000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7.25" customHeight="1" x14ac:dyDescent="0.550000000000000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7.25" customHeight="1" x14ac:dyDescent="0.550000000000000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7.25" customHeight="1" x14ac:dyDescent="0.550000000000000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7.25" customHeight="1" x14ac:dyDescent="0.550000000000000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7.25" customHeight="1" x14ac:dyDescent="0.550000000000000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7.25" customHeight="1" x14ac:dyDescent="0.550000000000000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7.25" customHeight="1" x14ac:dyDescent="0.550000000000000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7.25" customHeight="1" x14ac:dyDescent="0.550000000000000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7.25" customHeight="1" x14ac:dyDescent="0.550000000000000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7.25" customHeight="1" x14ac:dyDescent="0.550000000000000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7.25" customHeight="1" x14ac:dyDescent="0.550000000000000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7.25" customHeight="1" x14ac:dyDescent="0.550000000000000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7.25" customHeight="1" x14ac:dyDescent="0.550000000000000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7.25" customHeight="1" x14ac:dyDescent="0.550000000000000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7.25" customHeight="1" x14ac:dyDescent="0.550000000000000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7.25" customHeight="1" x14ac:dyDescent="0.550000000000000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7.25" customHeight="1" x14ac:dyDescent="0.550000000000000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7.25" customHeight="1" x14ac:dyDescent="0.550000000000000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7.25" customHeight="1" x14ac:dyDescent="0.550000000000000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7.25" customHeight="1" x14ac:dyDescent="0.550000000000000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7.25" customHeight="1" x14ac:dyDescent="0.550000000000000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7.25" customHeight="1" x14ac:dyDescent="0.550000000000000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7.25" customHeight="1" x14ac:dyDescent="0.550000000000000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7.25" customHeight="1" x14ac:dyDescent="0.550000000000000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7.25" customHeight="1" x14ac:dyDescent="0.550000000000000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7.25" customHeight="1" x14ac:dyDescent="0.550000000000000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7.25" customHeight="1" x14ac:dyDescent="0.550000000000000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7.25" customHeight="1" x14ac:dyDescent="0.550000000000000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7.25" customHeight="1" x14ac:dyDescent="0.550000000000000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7.25" customHeight="1" x14ac:dyDescent="0.550000000000000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7.25" customHeight="1" x14ac:dyDescent="0.550000000000000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7.25" customHeight="1" x14ac:dyDescent="0.550000000000000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7.25" customHeight="1" x14ac:dyDescent="0.550000000000000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7.25" customHeight="1" x14ac:dyDescent="0.550000000000000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7.25" customHeight="1" x14ac:dyDescent="0.550000000000000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7.25" customHeight="1" x14ac:dyDescent="0.550000000000000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7.25" customHeight="1" x14ac:dyDescent="0.550000000000000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7.25" customHeight="1" x14ac:dyDescent="0.550000000000000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7.25" customHeight="1" x14ac:dyDescent="0.550000000000000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7.25" customHeight="1" x14ac:dyDescent="0.550000000000000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7.25" customHeight="1" x14ac:dyDescent="0.550000000000000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7.25" customHeight="1" x14ac:dyDescent="0.550000000000000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7.25" customHeight="1" x14ac:dyDescent="0.550000000000000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7.25" customHeight="1" x14ac:dyDescent="0.550000000000000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7.25" customHeight="1" x14ac:dyDescent="0.550000000000000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7.25" customHeight="1" x14ac:dyDescent="0.550000000000000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7.25" customHeight="1" x14ac:dyDescent="0.550000000000000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7.25" customHeight="1" x14ac:dyDescent="0.550000000000000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7.25" customHeight="1" x14ac:dyDescent="0.550000000000000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7.25" customHeight="1" x14ac:dyDescent="0.550000000000000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7.25" customHeight="1" x14ac:dyDescent="0.550000000000000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7.25" customHeight="1" x14ac:dyDescent="0.550000000000000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7.25" customHeight="1" x14ac:dyDescent="0.550000000000000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7.25" customHeight="1" x14ac:dyDescent="0.550000000000000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7.25" customHeight="1" x14ac:dyDescent="0.550000000000000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7.25" customHeight="1" x14ac:dyDescent="0.550000000000000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7.25" customHeight="1" x14ac:dyDescent="0.550000000000000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7.25" customHeight="1" x14ac:dyDescent="0.550000000000000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7.25" customHeight="1" x14ac:dyDescent="0.550000000000000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7.25" customHeight="1" x14ac:dyDescent="0.550000000000000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7.25" customHeight="1" x14ac:dyDescent="0.550000000000000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7.25" customHeight="1" x14ac:dyDescent="0.550000000000000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7.25" customHeight="1" x14ac:dyDescent="0.550000000000000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7.25" customHeight="1" x14ac:dyDescent="0.550000000000000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7.25" customHeight="1" x14ac:dyDescent="0.550000000000000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7.25" customHeight="1" x14ac:dyDescent="0.550000000000000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7.25" customHeight="1" x14ac:dyDescent="0.550000000000000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7.25" customHeight="1" x14ac:dyDescent="0.550000000000000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7.25" customHeight="1" x14ac:dyDescent="0.550000000000000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7.25" customHeight="1" x14ac:dyDescent="0.550000000000000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7.25" customHeight="1" x14ac:dyDescent="0.550000000000000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7.25" customHeight="1" x14ac:dyDescent="0.550000000000000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7.25" customHeight="1" x14ac:dyDescent="0.550000000000000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7.25" customHeight="1" x14ac:dyDescent="0.550000000000000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7.25" customHeight="1" x14ac:dyDescent="0.550000000000000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7.25" customHeight="1" x14ac:dyDescent="0.550000000000000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7.25" customHeight="1" x14ac:dyDescent="0.550000000000000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7.25" customHeight="1" x14ac:dyDescent="0.550000000000000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7.25" customHeight="1" x14ac:dyDescent="0.550000000000000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7.25" customHeight="1" x14ac:dyDescent="0.550000000000000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7.25" customHeight="1" x14ac:dyDescent="0.550000000000000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7.25" customHeight="1" x14ac:dyDescent="0.550000000000000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7.25" customHeight="1" x14ac:dyDescent="0.550000000000000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7.25" customHeight="1" x14ac:dyDescent="0.550000000000000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7.25" customHeight="1" x14ac:dyDescent="0.550000000000000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7.25" customHeight="1" x14ac:dyDescent="0.550000000000000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7.25" customHeight="1" x14ac:dyDescent="0.550000000000000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7.25" customHeight="1" x14ac:dyDescent="0.550000000000000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7.25" customHeight="1" x14ac:dyDescent="0.550000000000000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7.25" customHeight="1" x14ac:dyDescent="0.550000000000000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7.25" customHeight="1" x14ac:dyDescent="0.550000000000000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7.25" customHeight="1" x14ac:dyDescent="0.550000000000000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7.25" customHeight="1" x14ac:dyDescent="0.550000000000000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7.25" customHeight="1" x14ac:dyDescent="0.550000000000000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7.25" customHeight="1" x14ac:dyDescent="0.550000000000000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7.25" customHeight="1" x14ac:dyDescent="0.550000000000000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7.25" customHeight="1" x14ac:dyDescent="0.550000000000000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7.25" customHeight="1" x14ac:dyDescent="0.550000000000000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7.25" customHeight="1" x14ac:dyDescent="0.550000000000000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7.25" customHeight="1" x14ac:dyDescent="0.550000000000000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7.25" customHeight="1" x14ac:dyDescent="0.550000000000000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7.25" customHeight="1" x14ac:dyDescent="0.550000000000000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7.25" customHeight="1" x14ac:dyDescent="0.550000000000000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7.25" customHeight="1" x14ac:dyDescent="0.550000000000000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7.25" customHeight="1" x14ac:dyDescent="0.550000000000000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7.25" customHeight="1" x14ac:dyDescent="0.550000000000000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7.25" customHeight="1" x14ac:dyDescent="0.550000000000000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7.25" customHeight="1" x14ac:dyDescent="0.550000000000000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7.25" customHeight="1" x14ac:dyDescent="0.550000000000000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7.25" customHeight="1" x14ac:dyDescent="0.550000000000000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7.25" customHeight="1" x14ac:dyDescent="0.550000000000000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7.25" customHeight="1" x14ac:dyDescent="0.550000000000000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7.25" customHeight="1" x14ac:dyDescent="0.550000000000000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7.25" customHeight="1" x14ac:dyDescent="0.550000000000000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7.25" customHeight="1" x14ac:dyDescent="0.550000000000000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7.25" customHeight="1" x14ac:dyDescent="0.550000000000000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7.25" customHeight="1" x14ac:dyDescent="0.550000000000000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7.25" customHeight="1" x14ac:dyDescent="0.550000000000000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7.25" customHeight="1" x14ac:dyDescent="0.550000000000000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7.25" customHeight="1" x14ac:dyDescent="0.550000000000000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7.25" customHeight="1" x14ac:dyDescent="0.550000000000000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7.25" customHeight="1" x14ac:dyDescent="0.550000000000000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7.25" customHeight="1" x14ac:dyDescent="0.550000000000000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7.25" customHeight="1" x14ac:dyDescent="0.550000000000000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7.25" customHeight="1" x14ac:dyDescent="0.550000000000000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7.25" customHeight="1" x14ac:dyDescent="0.550000000000000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7.25" customHeight="1" x14ac:dyDescent="0.550000000000000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7.25" customHeight="1" x14ac:dyDescent="0.550000000000000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7.25" customHeight="1" x14ac:dyDescent="0.550000000000000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7.25" customHeight="1" x14ac:dyDescent="0.550000000000000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7.25" customHeight="1" x14ac:dyDescent="0.550000000000000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7.25" customHeight="1" x14ac:dyDescent="0.550000000000000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7.25" customHeight="1" x14ac:dyDescent="0.550000000000000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7.25" customHeight="1" x14ac:dyDescent="0.550000000000000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7.25" customHeight="1" x14ac:dyDescent="0.550000000000000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7.25" customHeight="1" x14ac:dyDescent="0.550000000000000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7.25" customHeight="1" x14ac:dyDescent="0.550000000000000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7.25" customHeight="1" x14ac:dyDescent="0.550000000000000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7.25" customHeight="1" x14ac:dyDescent="0.550000000000000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7.25" customHeight="1" x14ac:dyDescent="0.550000000000000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7.25" customHeight="1" x14ac:dyDescent="0.550000000000000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7.25" customHeight="1" x14ac:dyDescent="0.550000000000000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7.25" customHeight="1" x14ac:dyDescent="0.550000000000000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7.25" customHeight="1" x14ac:dyDescent="0.550000000000000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7.25" customHeight="1" x14ac:dyDescent="0.550000000000000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7.25" customHeight="1" x14ac:dyDescent="0.550000000000000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7.25" customHeight="1" x14ac:dyDescent="0.550000000000000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7.25" customHeight="1" x14ac:dyDescent="0.550000000000000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7.25" customHeight="1" x14ac:dyDescent="0.550000000000000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7.25" customHeight="1" x14ac:dyDescent="0.550000000000000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7.25" customHeight="1" x14ac:dyDescent="0.550000000000000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7.25" customHeight="1" x14ac:dyDescent="0.550000000000000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7.25" customHeight="1" x14ac:dyDescent="0.550000000000000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7.25" customHeight="1" x14ac:dyDescent="0.550000000000000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7.25" customHeight="1" x14ac:dyDescent="0.550000000000000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7.25" customHeight="1" x14ac:dyDescent="0.550000000000000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7.25" customHeight="1" x14ac:dyDescent="0.550000000000000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7.25" customHeight="1" x14ac:dyDescent="0.550000000000000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7.25" customHeight="1" x14ac:dyDescent="0.550000000000000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7.25" customHeight="1" x14ac:dyDescent="0.550000000000000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7.25" customHeight="1" x14ac:dyDescent="0.550000000000000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7.25" customHeight="1" x14ac:dyDescent="0.550000000000000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7.25" customHeight="1" x14ac:dyDescent="0.550000000000000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7.25" customHeight="1" x14ac:dyDescent="0.550000000000000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7.25" customHeight="1" x14ac:dyDescent="0.550000000000000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7.25" customHeight="1" x14ac:dyDescent="0.550000000000000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7.25" customHeight="1" x14ac:dyDescent="0.550000000000000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7.25" customHeight="1" x14ac:dyDescent="0.550000000000000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7.25" customHeight="1" x14ac:dyDescent="0.550000000000000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7.25" customHeight="1" x14ac:dyDescent="0.550000000000000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7.25" customHeight="1" x14ac:dyDescent="0.550000000000000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7.25" customHeight="1" x14ac:dyDescent="0.550000000000000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7.25" customHeight="1" x14ac:dyDescent="0.550000000000000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7.25" customHeight="1" x14ac:dyDescent="0.550000000000000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7.25" customHeight="1" x14ac:dyDescent="0.550000000000000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7.25" customHeight="1" x14ac:dyDescent="0.550000000000000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7.25" customHeight="1" x14ac:dyDescent="0.550000000000000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7.25" customHeight="1" x14ac:dyDescent="0.550000000000000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7.25" customHeight="1" x14ac:dyDescent="0.550000000000000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7.25" customHeight="1" x14ac:dyDescent="0.550000000000000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7.25" customHeight="1" x14ac:dyDescent="0.550000000000000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7.25" customHeight="1" x14ac:dyDescent="0.550000000000000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7.25" customHeight="1" x14ac:dyDescent="0.550000000000000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7.25" customHeight="1" x14ac:dyDescent="0.550000000000000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7.25" customHeight="1" x14ac:dyDescent="0.550000000000000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7.25" customHeight="1" x14ac:dyDescent="0.5500000000000000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7.25" customHeight="1" x14ac:dyDescent="0.5500000000000000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7.25" customHeight="1" x14ac:dyDescent="0.5500000000000000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7.25" customHeight="1" x14ac:dyDescent="0.5500000000000000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7.25" customHeight="1" x14ac:dyDescent="0.5500000000000000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7.25" customHeight="1" x14ac:dyDescent="0.5500000000000000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7.25" customHeight="1" x14ac:dyDescent="0.5500000000000000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7.25" customHeight="1" x14ac:dyDescent="0.5500000000000000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7.25" customHeight="1" x14ac:dyDescent="0.5500000000000000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7.25" customHeight="1" x14ac:dyDescent="0.5500000000000000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7.25" customHeight="1" x14ac:dyDescent="0.55000000000000004">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7.25" customHeight="1" x14ac:dyDescent="0.5500000000000000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7.25" customHeight="1" x14ac:dyDescent="0.55000000000000004">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7.25" customHeight="1" x14ac:dyDescent="0.55000000000000004">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7.25" customHeight="1" x14ac:dyDescent="0.55000000000000004">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7.25" customHeight="1" x14ac:dyDescent="0.55000000000000004">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7.25" customHeight="1" x14ac:dyDescent="0.55000000000000004">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7.25" customHeight="1" x14ac:dyDescent="0.55000000000000004">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sheetData>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98"/>
  <sheetViews>
    <sheetView topLeftCell="A34" zoomScale="95" zoomScaleNormal="95" workbookViewId="0">
      <selection activeCell="J16" sqref="J16"/>
    </sheetView>
  </sheetViews>
  <sheetFormatPr defaultColWidth="12.59765625" defaultRowHeight="15" customHeight="1" x14ac:dyDescent="0.55000000000000004"/>
  <cols>
    <col min="1" max="1" width="9" style="2" customWidth="1"/>
    <col min="2" max="2" width="21.19921875" style="2" bestFit="1" customWidth="1"/>
    <col min="3" max="3" width="16.3984375" style="2" bestFit="1" customWidth="1"/>
    <col min="4" max="4" width="9.69921875" style="2" bestFit="1" customWidth="1"/>
    <col min="5" max="5" width="8.59765625" style="2" bestFit="1" customWidth="1"/>
    <col min="6" max="6" width="10.8984375" style="2" bestFit="1" customWidth="1"/>
    <col min="7" max="7" width="9.69921875" style="2" bestFit="1" customWidth="1"/>
    <col min="8" max="8" width="11.296875" style="2" bestFit="1" customWidth="1"/>
    <col min="9" max="9" width="21.19921875" style="2" bestFit="1" customWidth="1"/>
    <col min="10" max="10" width="17.796875" style="2" bestFit="1" customWidth="1"/>
    <col min="11" max="11" width="21.19921875" style="2" bestFit="1" customWidth="1"/>
    <col min="12" max="12" width="17.796875" style="2" bestFit="1" customWidth="1"/>
    <col min="13" max="13" width="25.3984375" style="2" bestFit="1" customWidth="1"/>
    <col min="14" max="14" width="22.09765625" style="2" bestFit="1" customWidth="1"/>
    <col min="15" max="20" width="16" style="2" customWidth="1"/>
    <col min="21" max="21" width="11.69921875" style="2" customWidth="1"/>
    <col min="22" max="22" width="14.5" style="2" customWidth="1"/>
    <col min="23" max="23" width="19" style="2" customWidth="1"/>
    <col min="24" max="24" width="11.19921875" style="2" customWidth="1"/>
    <col min="25" max="26" width="8.59765625" style="2" customWidth="1"/>
    <col min="27" max="16384" width="12.59765625" style="2"/>
  </cols>
  <sheetData>
    <row r="1" spans="1:26" ht="18.600000000000001" x14ac:dyDescent="0.55000000000000004">
      <c r="A1" s="1"/>
      <c r="B1" s="1"/>
      <c r="C1" s="1"/>
      <c r="D1" s="1"/>
      <c r="E1" s="1"/>
      <c r="F1" s="1"/>
      <c r="G1" s="1"/>
      <c r="H1" s="1"/>
      <c r="I1" s="1"/>
      <c r="J1" s="1"/>
      <c r="K1" s="1"/>
      <c r="L1" s="1"/>
      <c r="M1" s="1"/>
      <c r="N1" s="1"/>
      <c r="O1" s="1"/>
      <c r="P1" s="1"/>
      <c r="Q1" s="1"/>
      <c r="R1" s="1"/>
      <c r="S1" s="1"/>
      <c r="T1" s="1"/>
      <c r="U1" s="1"/>
      <c r="V1" s="1"/>
      <c r="W1" s="1"/>
      <c r="X1" s="1"/>
      <c r="Y1" s="1"/>
      <c r="Z1" s="1"/>
    </row>
    <row r="2" spans="1:26" s="21" customFormat="1" ht="34.950000000000003" customHeight="1" x14ac:dyDescent="0.9">
      <c r="A2" s="19"/>
      <c r="B2" s="20" t="s">
        <v>131</v>
      </c>
      <c r="C2" s="19"/>
      <c r="D2" s="19"/>
      <c r="E2" s="19"/>
      <c r="F2" s="19"/>
      <c r="G2" s="19"/>
      <c r="H2" s="19"/>
      <c r="I2" s="19"/>
      <c r="J2" s="19"/>
      <c r="K2" s="19"/>
      <c r="L2" s="19"/>
      <c r="M2" s="19"/>
      <c r="N2" s="19"/>
      <c r="O2" s="19"/>
      <c r="P2" s="19"/>
      <c r="Q2" s="19"/>
      <c r="R2" s="19"/>
      <c r="S2" s="19"/>
      <c r="T2" s="19"/>
      <c r="U2" s="19"/>
      <c r="V2" s="19"/>
      <c r="W2" s="19"/>
      <c r="X2" s="19"/>
      <c r="Y2" s="19"/>
      <c r="Z2" s="19"/>
    </row>
    <row r="3" spans="1:26" ht="18.600000000000001" x14ac:dyDescent="0.55000000000000004">
      <c r="A3" s="1"/>
      <c r="B3" s="1"/>
      <c r="C3" s="1"/>
      <c r="D3" s="1"/>
      <c r="E3" s="1"/>
      <c r="F3" s="1"/>
      <c r="G3" s="1"/>
      <c r="H3" s="1"/>
      <c r="I3" s="1"/>
      <c r="J3" s="1"/>
      <c r="K3" s="1"/>
      <c r="L3" s="1"/>
      <c r="M3" s="1"/>
      <c r="N3" s="1"/>
      <c r="O3" s="1"/>
      <c r="P3" s="1"/>
      <c r="Q3" s="1"/>
      <c r="R3" s="1"/>
      <c r="S3" s="1"/>
      <c r="T3" s="1"/>
      <c r="U3" s="1"/>
      <c r="V3" s="1"/>
      <c r="W3" s="1"/>
      <c r="X3" s="1"/>
      <c r="Y3" s="1"/>
      <c r="Z3" s="1"/>
    </row>
    <row r="4" spans="1:26" ht="18.600000000000001" x14ac:dyDescent="0.55000000000000004">
      <c r="A4" s="1"/>
      <c r="B4" s="1" t="s">
        <v>212</v>
      </c>
      <c r="C4" s="1"/>
      <c r="D4" s="1"/>
      <c r="E4" s="1"/>
      <c r="F4" s="1"/>
      <c r="G4" s="1"/>
      <c r="H4" s="1"/>
      <c r="I4" s="1"/>
      <c r="J4" s="1"/>
      <c r="K4" s="1"/>
      <c r="L4" s="1"/>
      <c r="M4" s="1"/>
      <c r="N4" s="1"/>
      <c r="O4" s="1"/>
      <c r="P4" s="1"/>
      <c r="Q4" s="1"/>
      <c r="R4" s="1"/>
      <c r="S4" s="1"/>
      <c r="T4" s="1"/>
      <c r="U4" s="1"/>
      <c r="V4" s="1"/>
      <c r="W4" s="1"/>
      <c r="X4" s="1"/>
      <c r="Y4" s="1"/>
      <c r="Z4" s="1"/>
    </row>
    <row r="5" spans="1:26" ht="18.600000000000001" x14ac:dyDescent="0.55000000000000004">
      <c r="A5" s="1"/>
      <c r="B5" s="1"/>
      <c r="C5" s="1"/>
      <c r="D5" s="1"/>
      <c r="E5" s="1"/>
      <c r="F5" s="1"/>
      <c r="G5" s="1"/>
      <c r="H5" s="1"/>
      <c r="I5" s="1"/>
      <c r="J5" s="1"/>
      <c r="K5" s="1"/>
      <c r="L5" s="1"/>
      <c r="M5" s="1"/>
      <c r="N5" s="1"/>
      <c r="O5" s="1"/>
      <c r="P5" s="1"/>
      <c r="Q5" s="1"/>
      <c r="R5" s="1"/>
      <c r="S5" s="1"/>
      <c r="T5" s="1"/>
      <c r="U5" s="1"/>
      <c r="V5" s="1"/>
      <c r="W5" s="1"/>
      <c r="X5" s="1"/>
      <c r="Y5" s="1"/>
      <c r="Z5" s="1"/>
    </row>
    <row r="6" spans="1:26" ht="18.600000000000001" x14ac:dyDescent="0.55000000000000004">
      <c r="A6" s="1"/>
      <c r="B6" s="1" t="s">
        <v>208</v>
      </c>
      <c r="C6" s="1"/>
      <c r="D6" s="1"/>
      <c r="E6" s="1"/>
      <c r="F6" s="1"/>
      <c r="G6" s="1"/>
      <c r="H6" s="1"/>
      <c r="I6" s="1"/>
      <c r="J6" s="1"/>
      <c r="K6" s="1"/>
      <c r="L6" s="1"/>
      <c r="M6" s="1"/>
      <c r="N6" s="1"/>
      <c r="O6" s="1"/>
      <c r="P6" s="1"/>
      <c r="Q6" s="1"/>
      <c r="R6" s="1"/>
      <c r="S6" s="1"/>
      <c r="T6" s="1"/>
      <c r="U6" s="1"/>
      <c r="V6" s="1"/>
      <c r="W6" s="1"/>
      <c r="X6" s="1"/>
      <c r="Y6" s="1"/>
      <c r="Z6" s="1"/>
    </row>
    <row r="7" spans="1:26" ht="18.600000000000001" x14ac:dyDescent="0.55000000000000004">
      <c r="A7" s="7"/>
      <c r="B7" s="7"/>
      <c r="C7" s="7"/>
      <c r="D7" s="7"/>
      <c r="E7" s="1"/>
      <c r="F7" s="1"/>
      <c r="G7" s="1"/>
      <c r="H7" s="1"/>
      <c r="I7" s="1"/>
      <c r="J7" s="1"/>
      <c r="K7" s="1"/>
      <c r="L7" s="1"/>
      <c r="M7" s="1"/>
      <c r="N7" s="1"/>
      <c r="O7" s="1"/>
      <c r="P7" s="1"/>
      <c r="Q7" s="1"/>
      <c r="R7" s="1"/>
      <c r="S7" s="1"/>
      <c r="T7" s="1"/>
      <c r="U7" s="1"/>
      <c r="V7" s="1"/>
      <c r="W7" s="1"/>
      <c r="X7" s="1"/>
      <c r="Y7" s="1"/>
      <c r="Z7" s="1"/>
    </row>
    <row r="8" spans="1:26" ht="18.600000000000001" x14ac:dyDescent="0.55000000000000004">
      <c r="A8" s="1"/>
      <c r="B8" s="71" t="s">
        <v>23</v>
      </c>
      <c r="C8" s="71" t="s">
        <v>204</v>
      </c>
      <c r="D8" s="1"/>
      <c r="E8" s="1"/>
      <c r="F8" s="1"/>
      <c r="G8" s="1"/>
      <c r="H8" s="1"/>
      <c r="I8" s="1"/>
      <c r="J8" s="1"/>
      <c r="K8" s="1"/>
      <c r="L8" s="1"/>
      <c r="M8" s="1"/>
      <c r="N8" s="1"/>
      <c r="O8" s="1"/>
      <c r="P8" s="1"/>
      <c r="Q8" s="1"/>
      <c r="R8" s="1"/>
      <c r="S8" s="1"/>
      <c r="T8" s="1"/>
      <c r="U8" s="1"/>
      <c r="V8" s="1"/>
      <c r="W8" s="1"/>
      <c r="X8" s="1"/>
      <c r="Y8" s="1"/>
      <c r="Z8" s="1"/>
    </row>
    <row r="9" spans="1:26" ht="18.600000000000001" x14ac:dyDescent="0.55000000000000004">
      <c r="A9" s="1"/>
      <c r="B9" s="1"/>
      <c r="C9" s="1"/>
      <c r="D9" s="1"/>
      <c r="E9" s="1"/>
      <c r="F9" s="1"/>
      <c r="G9" s="1"/>
      <c r="H9" s="1"/>
      <c r="I9" s="1"/>
      <c r="J9" s="1"/>
      <c r="K9" s="1"/>
      <c r="L9" s="1"/>
      <c r="M9" s="1"/>
      <c r="N9" s="1"/>
      <c r="O9" s="1"/>
      <c r="P9" s="1"/>
      <c r="Q9" s="1"/>
      <c r="R9" s="1"/>
      <c r="S9" s="1"/>
      <c r="T9" s="1"/>
      <c r="U9" s="1"/>
      <c r="V9" s="1"/>
      <c r="W9" s="1"/>
      <c r="X9" s="1"/>
      <c r="Y9" s="1"/>
      <c r="Z9" s="1"/>
    </row>
    <row r="10" spans="1:26" ht="18.600000000000001" x14ac:dyDescent="0.55000000000000004">
      <c r="A10" s="1"/>
      <c r="B10" s="73"/>
      <c r="C10" s="73" t="s">
        <v>205</v>
      </c>
      <c r="D10" s="74"/>
      <c r="E10" s="74"/>
      <c r="F10" s="74"/>
      <c r="G10" s="74"/>
      <c r="H10" s="75"/>
      <c r="I10" s="181"/>
      <c r="J10" s="181"/>
      <c r="K10" s="181"/>
      <c r="L10" s="181"/>
      <c r="M10" s="181"/>
      <c r="N10" s="181"/>
      <c r="O10" s="1"/>
      <c r="P10" s="1"/>
      <c r="Q10" s="1"/>
      <c r="R10" s="1"/>
      <c r="S10" s="1"/>
      <c r="T10" s="1"/>
      <c r="U10" s="1"/>
      <c r="V10" s="1"/>
      <c r="W10" s="1"/>
      <c r="X10" s="1"/>
      <c r="Y10" s="1"/>
      <c r="Z10" s="1"/>
    </row>
    <row r="11" spans="1:26" ht="18.600000000000001" x14ac:dyDescent="0.55000000000000004">
      <c r="A11" s="1"/>
      <c r="B11" s="76"/>
      <c r="C11" s="73" t="s">
        <v>36</v>
      </c>
      <c r="D11" s="77" t="s">
        <v>40</v>
      </c>
      <c r="E11" s="77" t="s">
        <v>34</v>
      </c>
      <c r="F11" s="77" t="s">
        <v>38</v>
      </c>
      <c r="G11" s="77" t="s">
        <v>42</v>
      </c>
      <c r="H11" s="78" t="s">
        <v>206</v>
      </c>
      <c r="I11" s="181"/>
      <c r="J11" s="181"/>
      <c r="K11" s="181"/>
      <c r="L11" s="181"/>
      <c r="M11" s="181"/>
      <c r="N11" s="181"/>
      <c r="O11" s="1"/>
      <c r="P11" s="1"/>
      <c r="Q11" s="1"/>
      <c r="R11" s="1"/>
      <c r="S11" s="1"/>
      <c r="T11" s="1"/>
      <c r="U11" s="1"/>
      <c r="V11" s="1"/>
      <c r="W11" s="1"/>
      <c r="X11" s="1"/>
      <c r="Y11" s="1"/>
      <c r="Z11" s="1"/>
    </row>
    <row r="12" spans="1:26" ht="18.600000000000001" x14ac:dyDescent="0.55000000000000004">
      <c r="A12" s="1"/>
      <c r="B12" s="79" t="s">
        <v>207</v>
      </c>
      <c r="C12" s="80">
        <v>21313.74</v>
      </c>
      <c r="D12" s="81">
        <v>16367.16</v>
      </c>
      <c r="E12" s="81">
        <v>2742.42</v>
      </c>
      <c r="F12" s="81">
        <v>17223.3</v>
      </c>
      <c r="G12" s="81">
        <v>23897.22</v>
      </c>
      <c r="H12" s="82">
        <v>81543.839999999997</v>
      </c>
      <c r="I12" s="181"/>
      <c r="J12" s="181"/>
      <c r="K12" s="181"/>
      <c r="L12" s="181"/>
      <c r="M12" s="181"/>
      <c r="N12" s="181"/>
      <c r="O12" s="1"/>
      <c r="P12" s="1"/>
      <c r="Q12" s="1"/>
      <c r="R12" s="1"/>
      <c r="S12" s="1"/>
      <c r="T12" s="1"/>
      <c r="U12" s="1"/>
      <c r="V12" s="1"/>
      <c r="W12" s="1"/>
      <c r="X12" s="1"/>
      <c r="Y12" s="1"/>
      <c r="Z12" s="1"/>
    </row>
    <row r="13" spans="1:26" ht="18.600000000000001" x14ac:dyDescent="0.55000000000000004">
      <c r="A13" s="1"/>
      <c r="B13" s="181"/>
      <c r="C13" s="181"/>
      <c r="D13" s="181"/>
      <c r="E13" s="181"/>
      <c r="F13" s="181"/>
      <c r="G13" s="181"/>
      <c r="H13" s="181"/>
      <c r="I13" s="181"/>
      <c r="J13" s="181"/>
      <c r="K13" s="181"/>
      <c r="L13" s="181"/>
      <c r="M13" s="181"/>
      <c r="N13" s="181"/>
      <c r="O13" s="1"/>
      <c r="P13" s="1"/>
      <c r="Q13" s="1"/>
      <c r="R13" s="1"/>
      <c r="S13" s="1"/>
      <c r="T13" s="1"/>
      <c r="U13" s="1"/>
      <c r="V13" s="1"/>
      <c r="W13" s="1"/>
      <c r="X13" s="1"/>
      <c r="Y13" s="1"/>
      <c r="Z13" s="1"/>
    </row>
    <row r="14" spans="1:26" ht="18.600000000000001" x14ac:dyDescent="0.55000000000000004">
      <c r="A14" s="1"/>
      <c r="B14" s="181"/>
      <c r="C14" s="181"/>
      <c r="D14" s="181"/>
      <c r="E14" s="181"/>
      <c r="F14" s="181"/>
      <c r="G14" s="181"/>
      <c r="H14" s="181"/>
      <c r="I14" s="181"/>
      <c r="J14" s="181"/>
      <c r="K14" s="181"/>
      <c r="L14" s="181"/>
      <c r="M14" s="181"/>
      <c r="N14" s="181"/>
      <c r="O14" s="1"/>
      <c r="P14" s="1"/>
      <c r="Q14" s="1"/>
      <c r="R14" s="1"/>
      <c r="S14" s="1"/>
      <c r="T14" s="1"/>
      <c r="U14" s="1"/>
      <c r="V14" s="1"/>
      <c r="W14" s="1"/>
      <c r="X14" s="1"/>
      <c r="Y14" s="1"/>
      <c r="Z14" s="1"/>
    </row>
    <row r="15" spans="1:26" ht="18.600000000000001" x14ac:dyDescent="0.55000000000000004">
      <c r="A15" s="1"/>
      <c r="B15" s="181"/>
      <c r="C15" s="181"/>
      <c r="D15" s="181"/>
      <c r="E15" s="181"/>
      <c r="F15" s="181"/>
      <c r="G15" s="181"/>
      <c r="H15" s="181"/>
      <c r="I15" s="181"/>
      <c r="J15" s="181"/>
      <c r="K15" s="181"/>
      <c r="L15" s="181"/>
      <c r="M15" s="181"/>
      <c r="N15" s="181"/>
      <c r="O15" s="1"/>
      <c r="P15" s="1"/>
      <c r="Q15" s="1"/>
      <c r="R15" s="1"/>
      <c r="S15" s="1"/>
      <c r="T15" s="1"/>
      <c r="U15" s="1"/>
      <c r="V15" s="1"/>
      <c r="W15" s="1"/>
      <c r="X15" s="1"/>
      <c r="Y15" s="1"/>
      <c r="Z15" s="1"/>
    </row>
    <row r="16" spans="1:26" ht="18.600000000000001" x14ac:dyDescent="0.55000000000000004">
      <c r="A16" s="1"/>
      <c r="B16" s="181"/>
      <c r="C16" s="181"/>
      <c r="D16" s="181"/>
      <c r="E16" s="181"/>
      <c r="F16" s="181"/>
      <c r="G16" s="181"/>
      <c r="H16" s="181"/>
      <c r="I16" s="181"/>
      <c r="J16" s="181"/>
      <c r="K16" s="181"/>
      <c r="L16" s="181"/>
      <c r="M16" s="181"/>
      <c r="N16" s="181"/>
      <c r="O16" s="1"/>
      <c r="P16" s="1"/>
      <c r="Q16" s="1"/>
      <c r="R16" s="1"/>
      <c r="S16" s="1"/>
      <c r="T16" s="1"/>
      <c r="U16" s="1"/>
      <c r="V16" s="1"/>
      <c r="W16" s="1"/>
      <c r="X16" s="1"/>
      <c r="Y16" s="1"/>
      <c r="Z16" s="1"/>
    </row>
    <row r="17" spans="1:26" ht="18.600000000000001" x14ac:dyDescent="0.55000000000000004">
      <c r="A17" s="1"/>
      <c r="B17" s="181"/>
      <c r="C17" s="181"/>
      <c r="D17" s="181"/>
      <c r="E17" s="181"/>
      <c r="F17" s="181"/>
      <c r="G17" s="181"/>
      <c r="H17" s="181"/>
      <c r="I17" s="181"/>
      <c r="J17" s="181"/>
      <c r="K17" s="181"/>
      <c r="L17" s="181"/>
      <c r="M17" s="181"/>
      <c r="N17" s="181"/>
      <c r="O17" s="1"/>
      <c r="P17" s="1"/>
      <c r="Q17" s="1"/>
      <c r="R17" s="1"/>
      <c r="S17" s="1"/>
      <c r="T17" s="1"/>
      <c r="U17" s="1"/>
      <c r="V17" s="1"/>
      <c r="W17" s="1"/>
      <c r="X17" s="1"/>
      <c r="Y17" s="1"/>
      <c r="Z17" s="1"/>
    </row>
    <row r="18" spans="1:26" ht="18.600000000000001" x14ac:dyDescent="0.55000000000000004">
      <c r="A18" s="1"/>
      <c r="B18" s="181"/>
      <c r="C18" s="181"/>
      <c r="D18" s="181"/>
      <c r="E18" s="181"/>
      <c r="F18" s="181"/>
      <c r="G18" s="181"/>
      <c r="H18" s="181"/>
      <c r="I18" s="181"/>
      <c r="J18" s="181"/>
      <c r="K18" s="181"/>
      <c r="L18" s="181"/>
      <c r="M18" s="181"/>
      <c r="N18" s="181"/>
      <c r="O18" s="1"/>
      <c r="P18" s="1"/>
      <c r="Q18" s="1"/>
      <c r="R18" s="1"/>
      <c r="S18" s="1"/>
      <c r="T18" s="1"/>
      <c r="U18" s="1"/>
      <c r="V18" s="1"/>
      <c r="W18" s="1"/>
      <c r="X18" s="1"/>
      <c r="Y18" s="1"/>
      <c r="Z18" s="1"/>
    </row>
    <row r="19" spans="1:26" ht="18.600000000000001" x14ac:dyDescent="0.55000000000000004">
      <c r="A19" s="1"/>
      <c r="B19" s="181"/>
      <c r="C19" s="181"/>
      <c r="D19" s="181"/>
      <c r="E19" s="181"/>
      <c r="F19" s="181"/>
      <c r="G19" s="181"/>
      <c r="H19" s="181"/>
      <c r="I19" s="72"/>
      <c r="J19" s="72"/>
      <c r="K19" s="72"/>
      <c r="L19" s="72"/>
      <c r="M19" s="1"/>
      <c r="N19" s="1"/>
      <c r="O19" s="1"/>
      <c r="P19" s="1"/>
      <c r="Q19" s="1"/>
      <c r="R19" s="1"/>
      <c r="S19" s="1"/>
      <c r="T19" s="1"/>
      <c r="U19" s="1"/>
      <c r="V19" s="1"/>
      <c r="W19" s="1"/>
      <c r="X19" s="1"/>
      <c r="Y19" s="1"/>
      <c r="Z19" s="1"/>
    </row>
    <row r="20" spans="1:26" ht="18.600000000000001" x14ac:dyDescent="0.55000000000000004">
      <c r="A20" s="1"/>
      <c r="B20" s="181"/>
      <c r="C20" s="181"/>
      <c r="D20" s="181"/>
      <c r="E20" s="181"/>
      <c r="F20" s="181"/>
      <c r="G20" s="181"/>
      <c r="H20" s="181"/>
      <c r="I20" s="72"/>
      <c r="J20" s="72"/>
      <c r="K20" s="72"/>
      <c r="L20" s="72"/>
      <c r="M20" s="1"/>
      <c r="N20" s="1"/>
      <c r="O20" s="1"/>
      <c r="P20" s="1"/>
      <c r="Q20" s="1"/>
      <c r="R20" s="1"/>
      <c r="S20" s="1"/>
      <c r="T20" s="1"/>
      <c r="U20" s="1"/>
      <c r="V20" s="1"/>
      <c r="W20" s="1"/>
      <c r="X20" s="1"/>
      <c r="Y20" s="1"/>
      <c r="Z20" s="1"/>
    </row>
    <row r="21" spans="1:26" ht="18.600000000000001" x14ac:dyDescent="0.55000000000000004">
      <c r="A21" s="1"/>
      <c r="B21" s="181"/>
      <c r="C21" s="181"/>
      <c r="D21" s="181"/>
      <c r="E21" s="181"/>
      <c r="F21" s="181"/>
      <c r="G21" s="181"/>
      <c r="H21" s="181"/>
      <c r="I21" s="72"/>
      <c r="J21" s="72"/>
      <c r="K21" s="72"/>
      <c r="L21" s="72"/>
      <c r="M21" s="1"/>
      <c r="N21" s="1"/>
      <c r="O21" s="1"/>
      <c r="P21" s="1"/>
      <c r="Q21" s="1"/>
      <c r="R21" s="1"/>
      <c r="S21" s="1"/>
      <c r="T21" s="1"/>
      <c r="U21" s="1"/>
      <c r="V21" s="1"/>
      <c r="W21" s="1"/>
      <c r="X21" s="1"/>
      <c r="Y21" s="1"/>
      <c r="Z21" s="1"/>
    </row>
    <row r="22" spans="1:26" ht="18.600000000000001" x14ac:dyDescent="0.55000000000000004">
      <c r="A22" s="1"/>
      <c r="B22" s="181"/>
      <c r="C22" s="181"/>
      <c r="D22" s="181"/>
      <c r="E22" s="181"/>
      <c r="F22" s="181"/>
      <c r="G22" s="181"/>
      <c r="H22" s="181"/>
      <c r="I22" s="72"/>
      <c r="J22" s="72"/>
      <c r="K22" s="72"/>
      <c r="L22" s="72"/>
      <c r="M22" s="1"/>
      <c r="N22" s="1"/>
      <c r="O22" s="1"/>
      <c r="P22" s="1"/>
      <c r="Q22" s="1"/>
      <c r="R22" s="1"/>
      <c r="S22" s="1"/>
      <c r="T22" s="1"/>
      <c r="U22" s="1"/>
      <c r="V22" s="1"/>
      <c r="W22" s="1"/>
      <c r="X22" s="1"/>
      <c r="Y22" s="1"/>
      <c r="Z22" s="1"/>
    </row>
    <row r="23" spans="1:26" ht="18.600000000000001" x14ac:dyDescent="0.55000000000000004">
      <c r="A23" s="1"/>
      <c r="B23" s="1"/>
      <c r="C23" s="1"/>
      <c r="D23" s="1"/>
      <c r="E23" s="1"/>
      <c r="F23" s="181"/>
      <c r="G23" s="181"/>
      <c r="H23" s="181"/>
      <c r="I23" s="181"/>
      <c r="J23" s="181"/>
      <c r="K23" s="181"/>
      <c r="L23" s="181"/>
      <c r="M23" s="1"/>
      <c r="N23" s="1"/>
      <c r="O23" s="1"/>
      <c r="P23" s="1"/>
      <c r="Q23" s="1"/>
      <c r="R23" s="1"/>
      <c r="S23" s="1"/>
      <c r="T23" s="1"/>
      <c r="U23" s="1"/>
      <c r="V23" s="1"/>
      <c r="W23" s="1"/>
      <c r="X23" s="1"/>
      <c r="Y23" s="1"/>
      <c r="Z23" s="1"/>
    </row>
    <row r="24" spans="1:26" ht="18.600000000000001" x14ac:dyDescent="0.55000000000000004">
      <c r="A24" s="1"/>
      <c r="B24" s="1"/>
      <c r="C24" s="1"/>
      <c r="D24" s="1"/>
      <c r="E24" s="1"/>
      <c r="F24" s="181"/>
      <c r="G24" s="181"/>
      <c r="H24" s="181"/>
      <c r="I24" s="181"/>
      <c r="J24" s="181"/>
      <c r="K24" s="181"/>
      <c r="L24" s="181"/>
      <c r="M24" s="1"/>
      <c r="N24" s="1"/>
      <c r="O24" s="1"/>
      <c r="P24" s="1"/>
      <c r="Q24" s="1"/>
      <c r="R24" s="1"/>
      <c r="S24" s="1"/>
      <c r="T24" s="1"/>
      <c r="U24" s="1"/>
      <c r="V24" s="1"/>
      <c r="W24" s="1"/>
      <c r="X24" s="1"/>
      <c r="Y24" s="1"/>
      <c r="Z24" s="1"/>
    </row>
    <row r="25" spans="1:26" ht="18.600000000000001" x14ac:dyDescent="0.55000000000000004">
      <c r="A25" s="1"/>
      <c r="B25" s="1"/>
      <c r="C25" s="1"/>
      <c r="D25" s="1"/>
      <c r="E25" s="1"/>
      <c r="F25" s="181"/>
      <c r="G25" s="181"/>
      <c r="H25" s="181"/>
      <c r="I25" s="181"/>
      <c r="J25" s="181"/>
      <c r="K25" s="181"/>
      <c r="L25" s="181"/>
      <c r="M25" s="1"/>
      <c r="N25" s="1"/>
      <c r="O25" s="1"/>
      <c r="P25" s="1"/>
      <c r="Q25" s="1"/>
      <c r="R25" s="1"/>
      <c r="S25" s="1"/>
      <c r="T25" s="1"/>
      <c r="U25" s="1"/>
      <c r="V25" s="1"/>
      <c r="W25" s="1"/>
      <c r="X25" s="1"/>
      <c r="Y25" s="1"/>
      <c r="Z25" s="1"/>
    </row>
    <row r="26" spans="1:26" ht="18.600000000000001" x14ac:dyDescent="0.55000000000000004">
      <c r="A26" s="1"/>
      <c r="B26" s="1"/>
      <c r="C26" s="1"/>
      <c r="D26" s="1"/>
      <c r="E26" s="1"/>
      <c r="F26" s="181"/>
      <c r="G26" s="181"/>
      <c r="H26" s="181"/>
      <c r="I26" s="181"/>
      <c r="J26" s="181"/>
      <c r="K26" s="181"/>
      <c r="L26" s="181"/>
      <c r="M26" s="1"/>
      <c r="N26" s="1"/>
      <c r="O26" s="1"/>
      <c r="P26" s="1"/>
      <c r="Q26" s="1"/>
      <c r="R26" s="1"/>
      <c r="S26" s="1"/>
      <c r="T26" s="1"/>
      <c r="U26" s="1"/>
      <c r="V26" s="1"/>
      <c r="W26" s="1"/>
      <c r="X26" s="1"/>
      <c r="Y26" s="1"/>
      <c r="Z26" s="1"/>
    </row>
    <row r="27" spans="1:26" ht="18.600000000000001" x14ac:dyDescent="0.55000000000000004">
      <c r="A27" s="1"/>
      <c r="B27" s="1"/>
      <c r="C27" s="1"/>
      <c r="D27" s="1"/>
      <c r="E27" s="1"/>
      <c r="F27" s="181"/>
      <c r="G27" s="181"/>
      <c r="H27" s="181"/>
      <c r="I27" s="181"/>
      <c r="J27" s="181"/>
      <c r="K27" s="181"/>
      <c r="L27" s="181"/>
      <c r="M27" s="1"/>
      <c r="N27" s="1"/>
      <c r="O27" s="1"/>
      <c r="P27" s="1"/>
      <c r="Q27" s="1"/>
      <c r="R27" s="1"/>
      <c r="S27" s="1"/>
      <c r="T27" s="1"/>
      <c r="U27" s="1"/>
      <c r="V27" s="1"/>
      <c r="W27" s="1"/>
      <c r="X27" s="1"/>
      <c r="Y27" s="1"/>
      <c r="Z27" s="1"/>
    </row>
    <row r="28" spans="1:26" ht="18.600000000000001" x14ac:dyDescent="0.55000000000000004">
      <c r="A28" s="1"/>
      <c r="B28" s="1"/>
      <c r="C28" s="1"/>
      <c r="D28" s="1"/>
      <c r="E28" s="1"/>
      <c r="F28" s="181"/>
      <c r="G28" s="181"/>
      <c r="H28" s="181"/>
      <c r="I28" s="1"/>
      <c r="J28" s="1"/>
      <c r="K28" s="1"/>
      <c r="L28" s="1"/>
      <c r="M28" s="1"/>
      <c r="N28" s="1"/>
      <c r="O28" s="1"/>
      <c r="P28" s="1"/>
      <c r="Q28" s="1"/>
      <c r="R28" s="1"/>
      <c r="S28" s="1"/>
      <c r="T28" s="1"/>
      <c r="U28" s="1"/>
      <c r="V28" s="1"/>
      <c r="W28" s="1"/>
      <c r="X28" s="1"/>
      <c r="Y28" s="1"/>
      <c r="Z28" s="1"/>
    </row>
    <row r="29" spans="1:26" ht="18.600000000000001" x14ac:dyDescent="0.55000000000000004">
      <c r="A29" s="1"/>
      <c r="B29" s="1"/>
      <c r="C29" s="1"/>
      <c r="D29" s="1"/>
      <c r="E29" s="1"/>
      <c r="F29" s="181"/>
      <c r="G29" s="181"/>
      <c r="H29" s="181"/>
      <c r="I29" s="1"/>
      <c r="J29" s="1"/>
      <c r="K29" s="1"/>
      <c r="L29" s="1"/>
      <c r="M29" s="1"/>
      <c r="N29" s="1"/>
      <c r="O29" s="1"/>
      <c r="P29" s="1"/>
      <c r="Q29" s="1"/>
      <c r="R29" s="1"/>
      <c r="S29" s="1"/>
      <c r="T29" s="1"/>
      <c r="U29" s="1"/>
      <c r="V29" s="1"/>
      <c r="W29" s="1"/>
      <c r="X29" s="1"/>
      <c r="Y29" s="1"/>
      <c r="Z29" s="1"/>
    </row>
    <row r="30" spans="1:26" ht="18.600000000000001" x14ac:dyDescent="0.55000000000000004">
      <c r="A30" s="1"/>
      <c r="B30" s="1"/>
      <c r="C30" s="1"/>
      <c r="D30" s="1"/>
      <c r="E30" s="1"/>
      <c r="F30" s="181"/>
      <c r="G30" s="181"/>
      <c r="H30" s="181"/>
      <c r="I30" s="1"/>
      <c r="J30" s="1"/>
      <c r="K30" s="1"/>
      <c r="L30" s="1"/>
      <c r="M30" s="1"/>
      <c r="N30" s="1"/>
      <c r="O30" s="1"/>
      <c r="P30" s="1"/>
      <c r="Q30" s="1"/>
      <c r="R30" s="1"/>
      <c r="S30" s="1"/>
      <c r="T30" s="1"/>
      <c r="U30" s="1"/>
      <c r="V30" s="1"/>
      <c r="W30" s="1"/>
      <c r="X30" s="1"/>
      <c r="Y30" s="1"/>
      <c r="Z30" s="1"/>
    </row>
    <row r="31" spans="1:26" ht="18.600000000000001" x14ac:dyDescent="0.55000000000000004">
      <c r="A31" s="1"/>
      <c r="B31" s="1"/>
      <c r="C31" s="1"/>
      <c r="D31" s="1"/>
      <c r="E31" s="1"/>
      <c r="F31" s="181"/>
      <c r="G31" s="181"/>
      <c r="H31" s="181"/>
      <c r="I31" s="1"/>
      <c r="J31" s="1"/>
      <c r="K31" s="1"/>
      <c r="L31" s="1"/>
      <c r="M31" s="1"/>
      <c r="N31" s="1"/>
      <c r="O31" s="1"/>
      <c r="P31" s="1"/>
      <c r="Q31" s="1"/>
      <c r="R31" s="1"/>
      <c r="S31" s="1"/>
      <c r="T31" s="1"/>
      <c r="U31" s="1"/>
      <c r="V31" s="1"/>
      <c r="W31" s="1"/>
      <c r="X31" s="1"/>
      <c r="Y31" s="1"/>
      <c r="Z31" s="1"/>
    </row>
    <row r="32" spans="1:26" ht="18.600000000000001" x14ac:dyDescent="0.55000000000000004">
      <c r="A32" s="1"/>
      <c r="B32" s="1"/>
      <c r="C32" s="1"/>
      <c r="D32" s="1"/>
      <c r="E32" s="1"/>
      <c r="F32" s="181"/>
      <c r="G32" s="181"/>
      <c r="H32" s="181"/>
      <c r="I32" s="1"/>
      <c r="J32" s="1"/>
      <c r="K32" s="1"/>
      <c r="L32" s="1"/>
      <c r="M32" s="1"/>
      <c r="N32" s="1"/>
      <c r="O32" s="1"/>
      <c r="P32" s="1"/>
      <c r="Q32" s="1"/>
      <c r="R32" s="1"/>
      <c r="S32" s="1"/>
      <c r="T32" s="1"/>
      <c r="U32" s="1"/>
      <c r="V32" s="1"/>
      <c r="W32" s="1"/>
      <c r="X32" s="1"/>
      <c r="Y32" s="1"/>
      <c r="Z32" s="1"/>
    </row>
    <row r="33" spans="1:26" ht="18.600000000000001" x14ac:dyDescent="0.55000000000000004">
      <c r="A33" s="1"/>
      <c r="B33" s="1"/>
      <c r="C33" s="1"/>
      <c r="D33" s="1"/>
      <c r="E33" s="1"/>
      <c r="F33" s="181"/>
      <c r="G33" s="181"/>
      <c r="H33" s="181"/>
      <c r="I33" s="1"/>
      <c r="J33" s="1"/>
      <c r="K33" s="1"/>
      <c r="L33" s="1"/>
      <c r="M33" s="1"/>
      <c r="N33" s="1"/>
      <c r="O33" s="1"/>
      <c r="P33" s="1"/>
      <c r="Q33" s="1"/>
      <c r="R33" s="1"/>
      <c r="S33" s="1"/>
      <c r="T33" s="1"/>
      <c r="U33" s="1"/>
      <c r="V33" s="1"/>
      <c r="W33" s="1"/>
      <c r="X33" s="1"/>
      <c r="Y33" s="1"/>
      <c r="Z33" s="1"/>
    </row>
    <row r="34" spans="1:26" ht="18.600000000000001" x14ac:dyDescent="0.55000000000000004">
      <c r="A34" s="1"/>
      <c r="B34" s="18"/>
      <c r="C34" s="18"/>
      <c r="D34" s="1"/>
      <c r="E34" s="1"/>
      <c r="F34" s="181"/>
      <c r="G34" s="181"/>
      <c r="H34" s="181"/>
      <c r="I34" s="1"/>
      <c r="J34" s="1"/>
      <c r="K34" s="1"/>
      <c r="L34" s="1"/>
      <c r="M34" s="1"/>
      <c r="N34" s="1"/>
      <c r="O34" s="1"/>
      <c r="P34" s="1"/>
      <c r="Q34" s="1"/>
      <c r="R34" s="1"/>
      <c r="S34" s="1"/>
      <c r="T34" s="1"/>
      <c r="U34" s="1"/>
      <c r="V34" s="1"/>
      <c r="W34" s="1"/>
      <c r="X34" s="1"/>
      <c r="Y34" s="1"/>
      <c r="Z34" s="1"/>
    </row>
    <row r="35" spans="1:26" ht="18.600000000000001" x14ac:dyDescent="0.55000000000000004">
      <c r="A35" s="1"/>
      <c r="B35" s="1"/>
      <c r="C35" s="1"/>
      <c r="D35" s="1"/>
      <c r="E35" s="1"/>
      <c r="F35" s="181"/>
      <c r="G35" s="181"/>
      <c r="H35" s="181"/>
      <c r="I35" s="1"/>
      <c r="J35" s="1"/>
      <c r="K35" s="1"/>
      <c r="L35" s="1"/>
      <c r="M35" s="1"/>
      <c r="N35" s="1"/>
      <c r="O35" s="1"/>
      <c r="P35" s="1"/>
      <c r="Q35" s="1"/>
      <c r="R35" s="1"/>
      <c r="S35" s="1"/>
      <c r="T35" s="1"/>
      <c r="U35" s="1"/>
      <c r="V35" s="1"/>
      <c r="W35" s="1"/>
      <c r="X35" s="1"/>
      <c r="Y35" s="1"/>
      <c r="Z35" s="1"/>
    </row>
    <row r="36" spans="1:26" ht="18.600000000000001" x14ac:dyDescent="0.55000000000000004">
      <c r="A36" s="1"/>
      <c r="B36" s="182"/>
      <c r="C36" s="182"/>
      <c r="D36" s="1"/>
      <c r="E36" s="182"/>
      <c r="F36" s="181"/>
      <c r="G36" s="181"/>
      <c r="H36" s="181"/>
      <c r="I36" s="1"/>
      <c r="J36" s="1"/>
      <c r="K36" s="1"/>
      <c r="L36" s="1"/>
      <c r="M36" s="1"/>
      <c r="N36" s="1"/>
      <c r="O36" s="1"/>
      <c r="P36" s="1"/>
      <c r="Q36" s="1"/>
      <c r="R36" s="1"/>
      <c r="S36" s="1"/>
      <c r="T36" s="1"/>
      <c r="U36" s="1"/>
      <c r="V36" s="1"/>
      <c r="W36" s="1"/>
      <c r="X36" s="1"/>
      <c r="Y36" s="1"/>
      <c r="Z36" s="1"/>
    </row>
    <row r="37" spans="1:26" ht="18.600000000000001" x14ac:dyDescent="0.55000000000000004">
      <c r="A37" s="1"/>
      <c r="B37" s="182"/>
      <c r="C37" s="182"/>
      <c r="D37" s="1"/>
      <c r="E37" s="182"/>
      <c r="F37" s="181"/>
      <c r="G37" s="181"/>
      <c r="H37" s="181"/>
      <c r="I37" s="1"/>
      <c r="J37" s="1"/>
      <c r="K37" s="1"/>
      <c r="L37" s="1"/>
      <c r="M37" s="1"/>
      <c r="N37" s="1"/>
      <c r="O37" s="1"/>
      <c r="P37" s="1"/>
      <c r="Q37" s="1"/>
      <c r="R37" s="1"/>
      <c r="S37" s="1"/>
      <c r="T37" s="1"/>
      <c r="U37" s="1"/>
      <c r="V37" s="1"/>
      <c r="W37" s="1"/>
      <c r="X37" s="1"/>
      <c r="Y37" s="1"/>
      <c r="Z37" s="1"/>
    </row>
    <row r="38" spans="1:26" ht="18.600000000000001" x14ac:dyDescent="0.55000000000000004">
      <c r="A38" s="1"/>
      <c r="B38" s="182"/>
      <c r="C38" s="182"/>
      <c r="D38" s="1"/>
      <c r="E38" s="182"/>
      <c r="F38" s="181"/>
      <c r="G38" s="1"/>
      <c r="H38" s="1"/>
      <c r="I38" s="1"/>
      <c r="J38" s="1"/>
      <c r="K38" s="1"/>
      <c r="L38" s="1"/>
      <c r="M38" s="1"/>
      <c r="N38" s="1"/>
      <c r="O38" s="1"/>
      <c r="P38" s="1"/>
      <c r="Q38" s="1"/>
      <c r="R38" s="1"/>
      <c r="S38" s="1"/>
      <c r="T38" s="1"/>
      <c r="U38" s="1"/>
      <c r="V38" s="1"/>
      <c r="W38" s="1"/>
      <c r="X38" s="1"/>
      <c r="Y38" s="1"/>
      <c r="Z38" s="1"/>
    </row>
    <row r="39" spans="1:26" ht="18.600000000000001" x14ac:dyDescent="0.55000000000000004">
      <c r="A39" s="1"/>
      <c r="B39" s="182"/>
      <c r="C39" s="182"/>
      <c r="D39" s="1"/>
      <c r="E39" s="182"/>
      <c r="F39" s="181"/>
      <c r="G39" s="1"/>
      <c r="H39" s="1"/>
      <c r="I39" s="1"/>
      <c r="J39" s="1"/>
      <c r="K39" s="1"/>
      <c r="L39" s="1"/>
      <c r="M39" s="1"/>
      <c r="N39" s="1"/>
      <c r="O39" s="1"/>
      <c r="P39" s="1"/>
      <c r="Q39" s="1"/>
      <c r="R39" s="1"/>
      <c r="S39" s="1"/>
      <c r="T39" s="1"/>
      <c r="U39" s="1"/>
      <c r="V39" s="1"/>
      <c r="W39" s="1"/>
      <c r="X39" s="1"/>
      <c r="Y39" s="1"/>
      <c r="Z39" s="1"/>
    </row>
    <row r="40" spans="1:26" ht="18.600000000000001" x14ac:dyDescent="0.55000000000000004">
      <c r="A40" s="1"/>
      <c r="B40" s="182"/>
      <c r="C40" s="182"/>
      <c r="D40" s="1"/>
      <c r="E40" s="182"/>
      <c r="F40" s="181"/>
      <c r="G40" s="1"/>
      <c r="H40" s="1"/>
      <c r="I40" s="1"/>
      <c r="J40" s="1"/>
      <c r="K40" s="1"/>
      <c r="L40" s="1"/>
      <c r="M40" s="1"/>
      <c r="N40" s="1"/>
      <c r="O40" s="1"/>
      <c r="P40" s="1"/>
      <c r="Q40" s="1"/>
      <c r="R40" s="1"/>
      <c r="S40" s="1"/>
      <c r="T40" s="1"/>
      <c r="U40" s="1"/>
      <c r="V40" s="1"/>
      <c r="W40" s="1"/>
      <c r="X40" s="1"/>
      <c r="Y40" s="1"/>
      <c r="Z40" s="1"/>
    </row>
    <row r="41" spans="1:26" ht="18.600000000000001" x14ac:dyDescent="0.55000000000000004">
      <c r="A41" s="1"/>
      <c r="B41" s="182"/>
      <c r="C41" s="182"/>
      <c r="D41" s="1"/>
      <c r="E41" s="182"/>
      <c r="F41" s="181"/>
      <c r="G41" s="1"/>
      <c r="H41" s="1"/>
      <c r="I41" s="1"/>
      <c r="J41" s="1"/>
      <c r="K41" s="1"/>
      <c r="L41" s="1"/>
      <c r="M41" s="1"/>
      <c r="N41" s="1"/>
      <c r="O41" s="1"/>
      <c r="P41" s="1"/>
      <c r="Q41" s="1"/>
      <c r="R41" s="1"/>
      <c r="S41" s="1"/>
      <c r="T41" s="1"/>
      <c r="U41" s="1"/>
      <c r="V41" s="1"/>
      <c r="W41" s="1"/>
      <c r="X41" s="1"/>
      <c r="Y41" s="1"/>
      <c r="Z41" s="1"/>
    </row>
    <row r="42" spans="1:26" ht="18.600000000000001" x14ac:dyDescent="0.55000000000000004">
      <c r="A42" s="1"/>
      <c r="B42" s="182"/>
      <c r="C42" s="182"/>
      <c r="D42" s="1"/>
      <c r="E42" s="182"/>
      <c r="F42" s="181"/>
      <c r="G42" s="1"/>
      <c r="H42" s="1"/>
      <c r="I42" s="1"/>
      <c r="J42" s="1"/>
      <c r="K42" s="1"/>
      <c r="L42" s="1"/>
      <c r="M42" s="1"/>
      <c r="N42" s="1"/>
      <c r="O42" s="1"/>
      <c r="P42" s="1"/>
      <c r="Q42" s="1"/>
      <c r="R42" s="1"/>
      <c r="S42" s="1"/>
      <c r="T42" s="1"/>
      <c r="U42" s="1"/>
      <c r="V42" s="1"/>
      <c r="W42" s="1"/>
      <c r="X42" s="1"/>
      <c r="Y42" s="1"/>
      <c r="Z42" s="1"/>
    </row>
    <row r="43" spans="1:26" ht="18.600000000000001" x14ac:dyDescent="0.55000000000000004">
      <c r="A43" s="1"/>
      <c r="B43" s="182"/>
      <c r="C43" s="182"/>
      <c r="D43" s="1"/>
      <c r="E43" s="182"/>
      <c r="F43" s="181"/>
      <c r="G43" s="1"/>
      <c r="H43" s="1"/>
      <c r="I43" s="1"/>
      <c r="J43" s="1"/>
      <c r="K43" s="1"/>
      <c r="L43" s="1"/>
      <c r="M43" s="1"/>
      <c r="N43" s="1"/>
      <c r="O43" s="1"/>
      <c r="P43" s="1"/>
      <c r="Q43" s="1"/>
      <c r="R43" s="1"/>
      <c r="S43" s="1"/>
      <c r="T43" s="1"/>
      <c r="U43" s="1"/>
      <c r="V43" s="1"/>
      <c r="W43" s="1"/>
      <c r="X43" s="1"/>
      <c r="Y43" s="1"/>
      <c r="Z43" s="1"/>
    </row>
    <row r="44" spans="1:26" ht="18.600000000000001" x14ac:dyDescent="0.55000000000000004">
      <c r="A44" s="1"/>
      <c r="B44" s="1"/>
      <c r="C44" s="1"/>
      <c r="D44" s="1"/>
      <c r="E44" s="182"/>
      <c r="F44" s="181"/>
      <c r="G44" s="1"/>
      <c r="H44" s="1"/>
      <c r="I44" s="1"/>
      <c r="J44" s="1"/>
      <c r="K44" s="1"/>
      <c r="L44" s="1"/>
      <c r="M44" s="1"/>
      <c r="N44" s="1"/>
      <c r="O44" s="1"/>
      <c r="P44" s="1"/>
      <c r="Q44" s="1"/>
      <c r="R44" s="1"/>
      <c r="S44" s="1"/>
      <c r="T44" s="1"/>
      <c r="U44" s="1"/>
      <c r="V44" s="1"/>
      <c r="W44" s="1"/>
      <c r="X44" s="1"/>
      <c r="Y44" s="1"/>
      <c r="Z44" s="1"/>
    </row>
    <row r="45" spans="1:26" ht="18.600000000000001" x14ac:dyDescent="0.55000000000000004">
      <c r="A45" s="1"/>
      <c r="B45" s="1"/>
      <c r="C45" s="1"/>
      <c r="D45" s="1"/>
      <c r="E45" s="182"/>
      <c r="F45" s="182"/>
      <c r="G45" s="1"/>
      <c r="H45" s="1"/>
      <c r="I45" s="1"/>
      <c r="J45" s="1"/>
      <c r="K45" s="1"/>
      <c r="L45" s="1"/>
      <c r="M45" s="1"/>
      <c r="N45" s="1"/>
      <c r="O45" s="1"/>
      <c r="P45" s="1"/>
      <c r="Q45" s="1"/>
      <c r="R45" s="1"/>
      <c r="S45" s="1"/>
      <c r="T45" s="1"/>
      <c r="U45" s="1"/>
      <c r="V45" s="1"/>
      <c r="W45" s="1"/>
      <c r="X45" s="1"/>
      <c r="Y45" s="1"/>
      <c r="Z45" s="1"/>
    </row>
    <row r="46" spans="1:26" ht="18.600000000000001" x14ac:dyDescent="0.55000000000000004">
      <c r="A46" s="1"/>
      <c r="B46" s="1"/>
      <c r="C46" s="1"/>
      <c r="D46" s="1"/>
      <c r="E46" s="182"/>
      <c r="F46" s="181"/>
      <c r="G46" s="1"/>
      <c r="H46" s="1"/>
      <c r="I46" s="1"/>
      <c r="J46" s="1"/>
      <c r="K46" s="1"/>
      <c r="L46" s="1"/>
      <c r="M46" s="1"/>
      <c r="N46" s="1"/>
      <c r="O46" s="1"/>
      <c r="P46" s="1"/>
      <c r="Q46" s="1"/>
      <c r="R46" s="1"/>
      <c r="S46" s="1"/>
      <c r="T46" s="1"/>
      <c r="U46" s="1"/>
      <c r="V46" s="1"/>
      <c r="W46" s="1"/>
      <c r="X46" s="1"/>
      <c r="Y46" s="1"/>
      <c r="Z46" s="1"/>
    </row>
    <row r="47" spans="1:26" ht="15.75" customHeight="1" x14ac:dyDescent="0.5500000000000000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5500000000000000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5500000000000000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5500000000000000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5500000000000000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5500000000000000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5500000000000000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5500000000000000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5500000000000000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5500000000000000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55000000000000004">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55000000000000004">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55000000000000004">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5500000000000000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5500000000000000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5500000000000000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5500000000000000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550000000000000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550000000000000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550000000000000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550000000000000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550000000000000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550000000000000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550000000000000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550000000000000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550000000000000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550000000000000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550000000000000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550000000000000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550000000000000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550000000000000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550000000000000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550000000000000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550000000000000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550000000000000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550000000000000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550000000000000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550000000000000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550000000000000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550000000000000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550000000000000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550000000000000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550000000000000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550000000000000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550000000000000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550000000000000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550000000000000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550000000000000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550000000000000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550000000000000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550000000000000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550000000000000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550000000000000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550000000000000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550000000000000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550000000000000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550000000000000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550000000000000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550000000000000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550000000000000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550000000000000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550000000000000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550000000000000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550000000000000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550000000000000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550000000000000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550000000000000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550000000000000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550000000000000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550000000000000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550000000000000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550000000000000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550000000000000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550000000000000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550000000000000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550000000000000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550000000000000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550000000000000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550000000000000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550000000000000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550000000000000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550000000000000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550000000000000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550000000000000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550000000000000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550000000000000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550000000000000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550000000000000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550000000000000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550000000000000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550000000000000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550000000000000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550000000000000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550000000000000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550000000000000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550000000000000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550000000000000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550000000000000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550000000000000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550000000000000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550000000000000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550000000000000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550000000000000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550000000000000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550000000000000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550000000000000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550000000000000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550000000000000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550000000000000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550000000000000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550000000000000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550000000000000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550000000000000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550000000000000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550000000000000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550000000000000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550000000000000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550000000000000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550000000000000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550000000000000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550000000000000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550000000000000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550000000000000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550000000000000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550000000000000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550000000000000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550000000000000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550000000000000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550000000000000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550000000000000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550000000000000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550000000000000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550000000000000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550000000000000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550000000000000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550000000000000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550000000000000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550000000000000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550000000000000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550000000000000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550000000000000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550000000000000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550000000000000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550000000000000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550000000000000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550000000000000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550000000000000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550000000000000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550000000000000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550000000000000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550000000000000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550000000000000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550000000000000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550000000000000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550000000000000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550000000000000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550000000000000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550000000000000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550000000000000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550000000000000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550000000000000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550000000000000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550000000000000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550000000000000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550000000000000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550000000000000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550000000000000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550000000000000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550000000000000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550000000000000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550000000000000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550000000000000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550000000000000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550000000000000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550000000000000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550000000000000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550000000000000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550000000000000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550000000000000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550000000000000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550000000000000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550000000000000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550000000000000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550000000000000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550000000000000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550000000000000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550000000000000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550000000000000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550000000000000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550000000000000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550000000000000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550000000000000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550000000000000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550000000000000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550000000000000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550000000000000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550000000000000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550000000000000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550000000000000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550000000000000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550000000000000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550000000000000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550000000000000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550000000000000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550000000000000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550000000000000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550000000000000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550000000000000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550000000000000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550000000000000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550000000000000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550000000000000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550000000000000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550000000000000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550000000000000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550000000000000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550000000000000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550000000000000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550000000000000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550000000000000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550000000000000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550000000000000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550000000000000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550000000000000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550000000000000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550000000000000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550000000000000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550000000000000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550000000000000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550000000000000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550000000000000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550000000000000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550000000000000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550000000000000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550000000000000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550000000000000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550000000000000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550000000000000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550000000000000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550000000000000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550000000000000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550000000000000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550000000000000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550000000000000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550000000000000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550000000000000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550000000000000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550000000000000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550000000000000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550000000000000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550000000000000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550000000000000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550000000000000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550000000000000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550000000000000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550000000000000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550000000000000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550000000000000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550000000000000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550000000000000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550000000000000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550000000000000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550000000000000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550000000000000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550000000000000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550000000000000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550000000000000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550000000000000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550000000000000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550000000000000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550000000000000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550000000000000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550000000000000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550000000000000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550000000000000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550000000000000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550000000000000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550000000000000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550000000000000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550000000000000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550000000000000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550000000000000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550000000000000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550000000000000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550000000000000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550000000000000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550000000000000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550000000000000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550000000000000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550000000000000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550000000000000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550000000000000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550000000000000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550000000000000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550000000000000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550000000000000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550000000000000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550000000000000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550000000000000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550000000000000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550000000000000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550000000000000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550000000000000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550000000000000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550000000000000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550000000000000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550000000000000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550000000000000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550000000000000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550000000000000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550000000000000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550000000000000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550000000000000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550000000000000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550000000000000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550000000000000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550000000000000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550000000000000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550000000000000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550000000000000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550000000000000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550000000000000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550000000000000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550000000000000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550000000000000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550000000000000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550000000000000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550000000000000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550000000000000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550000000000000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550000000000000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550000000000000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550000000000000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550000000000000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550000000000000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550000000000000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550000000000000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550000000000000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550000000000000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550000000000000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550000000000000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550000000000000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550000000000000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550000000000000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550000000000000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550000000000000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550000000000000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550000000000000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550000000000000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550000000000000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550000000000000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550000000000000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550000000000000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550000000000000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550000000000000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550000000000000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550000000000000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550000000000000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550000000000000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550000000000000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550000000000000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550000000000000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550000000000000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550000000000000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550000000000000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550000000000000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550000000000000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550000000000000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550000000000000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550000000000000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550000000000000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550000000000000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550000000000000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550000000000000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550000000000000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550000000000000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550000000000000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550000000000000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550000000000000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550000000000000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550000000000000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550000000000000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550000000000000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550000000000000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550000000000000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550000000000000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550000000000000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550000000000000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550000000000000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550000000000000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550000000000000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550000000000000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550000000000000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550000000000000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550000000000000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550000000000000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550000000000000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550000000000000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550000000000000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550000000000000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550000000000000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550000000000000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550000000000000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550000000000000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550000000000000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550000000000000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550000000000000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550000000000000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550000000000000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550000000000000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550000000000000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550000000000000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550000000000000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550000000000000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550000000000000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550000000000000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550000000000000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550000000000000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550000000000000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550000000000000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550000000000000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550000000000000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550000000000000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550000000000000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550000000000000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550000000000000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550000000000000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550000000000000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550000000000000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550000000000000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550000000000000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550000000000000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550000000000000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550000000000000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550000000000000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550000000000000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550000000000000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550000000000000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550000000000000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550000000000000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550000000000000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550000000000000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550000000000000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550000000000000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550000000000000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550000000000000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550000000000000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550000000000000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550000000000000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550000000000000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550000000000000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550000000000000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550000000000000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550000000000000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550000000000000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550000000000000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550000000000000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550000000000000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550000000000000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550000000000000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550000000000000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550000000000000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550000000000000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550000000000000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550000000000000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550000000000000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550000000000000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550000000000000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550000000000000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550000000000000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550000000000000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550000000000000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550000000000000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550000000000000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550000000000000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550000000000000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550000000000000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550000000000000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550000000000000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550000000000000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550000000000000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550000000000000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550000000000000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550000000000000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550000000000000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550000000000000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550000000000000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550000000000000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550000000000000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550000000000000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550000000000000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550000000000000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550000000000000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550000000000000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550000000000000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550000000000000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550000000000000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550000000000000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550000000000000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550000000000000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550000000000000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550000000000000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550000000000000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550000000000000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550000000000000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550000000000000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550000000000000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550000000000000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550000000000000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550000000000000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550000000000000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550000000000000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550000000000000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550000000000000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550000000000000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550000000000000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550000000000000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550000000000000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550000000000000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550000000000000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550000000000000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550000000000000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550000000000000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550000000000000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550000000000000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550000000000000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550000000000000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550000000000000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550000000000000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550000000000000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550000000000000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550000000000000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550000000000000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550000000000000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550000000000000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550000000000000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550000000000000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550000000000000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550000000000000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550000000000000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550000000000000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550000000000000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550000000000000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550000000000000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550000000000000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550000000000000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550000000000000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550000000000000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550000000000000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550000000000000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550000000000000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550000000000000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550000000000000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550000000000000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550000000000000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550000000000000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550000000000000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550000000000000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550000000000000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550000000000000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550000000000000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550000000000000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550000000000000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550000000000000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550000000000000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550000000000000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550000000000000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550000000000000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550000000000000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550000000000000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550000000000000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550000000000000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550000000000000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550000000000000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550000000000000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550000000000000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550000000000000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550000000000000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550000000000000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550000000000000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550000000000000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550000000000000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550000000000000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550000000000000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550000000000000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550000000000000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550000000000000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550000000000000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550000000000000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550000000000000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550000000000000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550000000000000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550000000000000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550000000000000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550000000000000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550000000000000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550000000000000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550000000000000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550000000000000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550000000000000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550000000000000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550000000000000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550000000000000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550000000000000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550000000000000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550000000000000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550000000000000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550000000000000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550000000000000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550000000000000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550000000000000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550000000000000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550000000000000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550000000000000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550000000000000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550000000000000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550000000000000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550000000000000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550000000000000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550000000000000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550000000000000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550000000000000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550000000000000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550000000000000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550000000000000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550000000000000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550000000000000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550000000000000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550000000000000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550000000000000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550000000000000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550000000000000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550000000000000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550000000000000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550000000000000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550000000000000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550000000000000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550000000000000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550000000000000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550000000000000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550000000000000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550000000000000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550000000000000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550000000000000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550000000000000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550000000000000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550000000000000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550000000000000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550000000000000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550000000000000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550000000000000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550000000000000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550000000000000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550000000000000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550000000000000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550000000000000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550000000000000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550000000000000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550000000000000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550000000000000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550000000000000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550000000000000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550000000000000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550000000000000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550000000000000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550000000000000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550000000000000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550000000000000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550000000000000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550000000000000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550000000000000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550000000000000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550000000000000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550000000000000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550000000000000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550000000000000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550000000000000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550000000000000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550000000000000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550000000000000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550000000000000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550000000000000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550000000000000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550000000000000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550000000000000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550000000000000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550000000000000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550000000000000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550000000000000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550000000000000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550000000000000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550000000000000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550000000000000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550000000000000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550000000000000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550000000000000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550000000000000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550000000000000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550000000000000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550000000000000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550000000000000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550000000000000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550000000000000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550000000000000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550000000000000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550000000000000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550000000000000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550000000000000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550000000000000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550000000000000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550000000000000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550000000000000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550000000000000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550000000000000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550000000000000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550000000000000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550000000000000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550000000000000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550000000000000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550000000000000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550000000000000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550000000000000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550000000000000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550000000000000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550000000000000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550000000000000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550000000000000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550000000000000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550000000000000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550000000000000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550000000000000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550000000000000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550000000000000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550000000000000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550000000000000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550000000000000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550000000000000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550000000000000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550000000000000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550000000000000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550000000000000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550000000000000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550000000000000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550000000000000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550000000000000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550000000000000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550000000000000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550000000000000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550000000000000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550000000000000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550000000000000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550000000000000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550000000000000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550000000000000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550000000000000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550000000000000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550000000000000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550000000000000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550000000000000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550000000000000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550000000000000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550000000000000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550000000000000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550000000000000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550000000000000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550000000000000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550000000000000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550000000000000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550000000000000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550000000000000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550000000000000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550000000000000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550000000000000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550000000000000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550000000000000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550000000000000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550000000000000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550000000000000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550000000000000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550000000000000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550000000000000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550000000000000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550000000000000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550000000000000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550000000000000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550000000000000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550000000000000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550000000000000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550000000000000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550000000000000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550000000000000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550000000000000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550000000000000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550000000000000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550000000000000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550000000000000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550000000000000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550000000000000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550000000000000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550000000000000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550000000000000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550000000000000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550000000000000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550000000000000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550000000000000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550000000000000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550000000000000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550000000000000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550000000000000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550000000000000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550000000000000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550000000000000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550000000000000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550000000000000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550000000000000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550000000000000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550000000000000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550000000000000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550000000000000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550000000000000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550000000000000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550000000000000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550000000000000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550000000000000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550000000000000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550000000000000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550000000000000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550000000000000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550000000000000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550000000000000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550000000000000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550000000000000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550000000000000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550000000000000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550000000000000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550000000000000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550000000000000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550000000000000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550000000000000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550000000000000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550000000000000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550000000000000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550000000000000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550000000000000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550000000000000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550000000000000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550000000000000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550000000000000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550000000000000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550000000000000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550000000000000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550000000000000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550000000000000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550000000000000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550000000000000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550000000000000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550000000000000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550000000000000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550000000000000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550000000000000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550000000000000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550000000000000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550000000000000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550000000000000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550000000000000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550000000000000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550000000000000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550000000000000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550000000000000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550000000000000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550000000000000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550000000000000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550000000000000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550000000000000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550000000000000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550000000000000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550000000000000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5500000000000000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5500000000000000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5500000000000000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5500000000000000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5500000000000000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5500000000000000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5500000000000000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5500000000000000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5500000000000000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5500000000000000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pageMargins left="0.7" right="0.7" top="0.75" bottom="0.75" header="0" footer="0"/>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3FF25-FD63-46B8-AD29-74B780877E69}">
  <dimension ref="A1:Z1005"/>
  <sheetViews>
    <sheetView showGridLines="0" zoomScale="75" zoomScaleNormal="75" workbookViewId="0">
      <selection activeCell="D2" sqref="D2"/>
    </sheetView>
  </sheetViews>
  <sheetFormatPr defaultColWidth="12.59765625" defaultRowHeight="15" customHeight="1" x14ac:dyDescent="0.55000000000000004"/>
  <cols>
    <col min="1" max="1" width="3" style="26" customWidth="1"/>
    <col min="2" max="2" width="17" style="26" bestFit="1" customWidth="1"/>
    <col min="3" max="3" width="26.19921875" style="26" bestFit="1" customWidth="1"/>
    <col min="4" max="4" width="49" style="26" bestFit="1" customWidth="1"/>
    <col min="5" max="5" width="18" style="26" bestFit="1" customWidth="1"/>
    <col min="6" max="6" width="21.8984375" style="26" bestFit="1" customWidth="1"/>
    <col min="7" max="7" width="25.3984375" style="26" customWidth="1"/>
    <col min="8" max="8" width="19.796875" style="26" customWidth="1"/>
    <col min="9" max="9" width="14.5" style="26" bestFit="1" customWidth="1"/>
    <col min="10" max="10" width="13.8984375" style="26" customWidth="1"/>
    <col min="11" max="11" width="6.09765625" style="26" customWidth="1"/>
    <col min="12" max="12" width="8.09765625" style="26" customWidth="1"/>
    <col min="13" max="19" width="9" style="26" customWidth="1"/>
    <col min="20" max="26" width="8.59765625" style="26" customWidth="1"/>
    <col min="27" max="16384" width="12.59765625" style="26"/>
  </cols>
  <sheetData>
    <row r="1" spans="1:26" ht="34.200000000000003" customHeight="1" x14ac:dyDescent="0.55000000000000004">
      <c r="A1" s="25"/>
      <c r="B1" s="25"/>
      <c r="C1" s="25"/>
      <c r="D1" s="25"/>
      <c r="E1" s="25"/>
      <c r="F1" s="25"/>
      <c r="G1" s="25"/>
      <c r="H1" s="25"/>
      <c r="I1" s="25"/>
      <c r="J1" s="25"/>
      <c r="K1" s="25"/>
      <c r="L1" s="25"/>
      <c r="M1" s="25"/>
      <c r="N1" s="25"/>
      <c r="O1" s="25"/>
      <c r="P1" s="25"/>
      <c r="Q1" s="25"/>
      <c r="R1" s="25"/>
      <c r="S1" s="25"/>
      <c r="T1" s="25"/>
      <c r="U1" s="25"/>
      <c r="V1" s="25"/>
      <c r="W1" s="25"/>
      <c r="X1" s="25"/>
      <c r="Y1" s="25"/>
      <c r="Z1" s="25"/>
    </row>
    <row r="2" spans="1:26" ht="55.8" customHeight="1" x14ac:dyDescent="0.55000000000000004">
      <c r="A2" s="25"/>
      <c r="B2" s="25"/>
      <c r="C2" s="25"/>
      <c r="D2" s="25"/>
      <c r="E2" s="25"/>
      <c r="F2" s="25"/>
      <c r="G2" s="25"/>
      <c r="H2" s="25"/>
      <c r="I2" s="25"/>
      <c r="J2" s="25"/>
      <c r="K2" s="25"/>
      <c r="L2" s="25"/>
      <c r="M2" s="25"/>
      <c r="N2" s="25"/>
      <c r="O2" s="25"/>
      <c r="P2" s="25"/>
      <c r="Q2" s="25"/>
      <c r="R2" s="25"/>
      <c r="S2" s="25"/>
      <c r="T2" s="25"/>
      <c r="U2" s="25"/>
      <c r="V2" s="25"/>
      <c r="W2" s="25"/>
      <c r="X2" s="25"/>
      <c r="Y2" s="25"/>
      <c r="Z2" s="25"/>
    </row>
    <row r="3" spans="1:26" ht="19.5" customHeight="1" x14ac:dyDescent="1.5">
      <c r="A3" s="25"/>
      <c r="B3" s="27"/>
      <c r="C3" s="28"/>
      <c r="D3" s="28"/>
      <c r="E3" s="28"/>
      <c r="F3" s="28"/>
      <c r="G3" s="28"/>
      <c r="H3" s="28"/>
      <c r="I3" s="28"/>
      <c r="J3" s="28"/>
      <c r="K3" s="28"/>
      <c r="L3" s="28"/>
      <c r="M3" s="25"/>
      <c r="N3" s="25"/>
      <c r="O3" s="25"/>
      <c r="P3" s="25"/>
      <c r="Q3" s="25"/>
      <c r="R3" s="25"/>
      <c r="S3" s="25"/>
      <c r="T3" s="25"/>
      <c r="U3" s="25"/>
      <c r="V3" s="25"/>
      <c r="W3" s="25"/>
      <c r="X3" s="25"/>
      <c r="Y3" s="25"/>
      <c r="Z3" s="25"/>
    </row>
    <row r="4" spans="1:26" ht="18.600000000000001" x14ac:dyDescent="0.55000000000000004">
      <c r="A4" s="25"/>
      <c r="B4" s="28"/>
      <c r="C4" s="28"/>
      <c r="D4" s="28"/>
      <c r="E4" s="40"/>
      <c r="F4" s="40"/>
      <c r="G4" s="28"/>
      <c r="H4" s="28"/>
      <c r="I4" s="29"/>
      <c r="J4" s="29"/>
      <c r="K4" s="28"/>
      <c r="L4" s="28"/>
      <c r="M4" s="25"/>
      <c r="N4" s="25"/>
      <c r="O4" s="25"/>
      <c r="P4" s="25"/>
      <c r="Q4" s="25"/>
      <c r="R4" s="25"/>
      <c r="S4" s="25"/>
      <c r="T4" s="25"/>
      <c r="U4" s="25"/>
      <c r="V4" s="25"/>
      <c r="W4" s="25"/>
      <c r="X4" s="25"/>
      <c r="Y4" s="25"/>
      <c r="Z4" s="25"/>
    </row>
    <row r="5" spans="1:26" ht="17.25" customHeight="1" x14ac:dyDescent="1.3">
      <c r="A5" s="25"/>
      <c r="B5" s="28"/>
      <c r="C5" s="30"/>
      <c r="D5" s="28"/>
      <c r="E5" s="28"/>
      <c r="F5" s="28"/>
      <c r="G5" s="28"/>
      <c r="H5" s="28"/>
      <c r="I5" s="28"/>
      <c r="J5" s="28"/>
      <c r="K5" s="28"/>
      <c r="L5" s="28"/>
      <c r="M5" s="25"/>
      <c r="N5" s="25"/>
      <c r="O5" s="25"/>
      <c r="P5" s="25"/>
      <c r="Q5" s="25"/>
      <c r="R5" s="25"/>
      <c r="S5" s="25"/>
      <c r="T5" s="25"/>
      <c r="U5" s="25"/>
      <c r="V5" s="25"/>
      <c r="W5" s="25"/>
      <c r="X5" s="25"/>
      <c r="Y5" s="25"/>
      <c r="Z5" s="25"/>
    </row>
    <row r="6" spans="1:26" ht="17.25" customHeight="1" x14ac:dyDescent="0.55000000000000004">
      <c r="A6" s="25"/>
      <c r="B6" s="28"/>
      <c r="C6" s="28"/>
      <c r="D6" s="28"/>
      <c r="E6" s="31"/>
      <c r="G6" s="28"/>
      <c r="H6" s="28"/>
      <c r="I6" s="28"/>
      <c r="J6" s="28"/>
      <c r="K6" s="29"/>
      <c r="L6" s="29"/>
      <c r="M6" s="25"/>
      <c r="N6" s="25"/>
      <c r="O6" s="25"/>
      <c r="P6" s="25"/>
      <c r="Q6" s="25"/>
      <c r="R6" s="25"/>
      <c r="S6" s="25"/>
      <c r="T6" s="25"/>
      <c r="U6" s="25"/>
      <c r="V6" s="25"/>
      <c r="W6" s="25"/>
      <c r="X6" s="25"/>
      <c r="Y6" s="25"/>
      <c r="Z6" s="25"/>
    </row>
    <row r="7" spans="1:26" ht="17.25" customHeight="1" x14ac:dyDescent="0.55000000000000004">
      <c r="A7" s="25"/>
      <c r="B7" s="28"/>
      <c r="C7" s="28"/>
      <c r="D7" s="28"/>
      <c r="E7" s="31"/>
      <c r="G7" s="28"/>
      <c r="H7" s="28"/>
      <c r="I7" s="28"/>
      <c r="J7" s="28"/>
      <c r="K7" s="29"/>
      <c r="L7" s="29"/>
      <c r="M7" s="25"/>
      <c r="N7" s="25"/>
      <c r="O7" s="25"/>
      <c r="P7" s="25"/>
      <c r="Q7" s="25"/>
      <c r="R7" s="25"/>
      <c r="S7" s="25"/>
      <c r="T7" s="25"/>
      <c r="U7" s="25"/>
      <c r="V7" s="25"/>
      <c r="W7" s="25"/>
      <c r="X7" s="25"/>
      <c r="Y7" s="25"/>
      <c r="Z7" s="25"/>
    </row>
    <row r="8" spans="1:26" ht="17.25" customHeight="1" x14ac:dyDescent="0.55000000000000004">
      <c r="A8" s="25"/>
      <c r="B8" s="28"/>
      <c r="C8" s="28"/>
      <c r="D8" s="28"/>
      <c r="G8" s="28"/>
      <c r="H8" s="28"/>
      <c r="I8" s="28"/>
      <c r="J8" s="28"/>
      <c r="K8" s="29"/>
      <c r="L8" s="29"/>
      <c r="M8" s="25"/>
      <c r="N8" s="25"/>
      <c r="O8" s="25"/>
      <c r="P8" s="25"/>
      <c r="Q8" s="25"/>
      <c r="R8" s="25"/>
      <c r="S8" s="25"/>
      <c r="T8" s="25"/>
      <c r="U8" s="25"/>
      <c r="V8" s="25"/>
      <c r="W8" s="25"/>
      <c r="X8" s="25"/>
      <c r="Y8" s="25"/>
      <c r="Z8" s="25"/>
    </row>
    <row r="9" spans="1:26" ht="17.25" customHeight="1" x14ac:dyDescent="0.55000000000000004">
      <c r="A9" s="25"/>
      <c r="B9" s="28"/>
      <c r="C9" s="28"/>
      <c r="D9" s="28"/>
      <c r="G9" s="28"/>
      <c r="H9" s="28"/>
      <c r="I9" s="29"/>
      <c r="J9" s="29"/>
      <c r="K9" s="28"/>
      <c r="L9" s="28"/>
      <c r="M9" s="25"/>
      <c r="N9" s="25"/>
      <c r="O9" s="25"/>
      <c r="P9" s="25"/>
      <c r="Q9" s="25"/>
      <c r="R9" s="25"/>
      <c r="S9" s="25"/>
      <c r="T9" s="25"/>
      <c r="U9" s="25"/>
      <c r="V9" s="25"/>
      <c r="W9" s="25"/>
      <c r="X9" s="25"/>
      <c r="Y9" s="25"/>
      <c r="Z9" s="25"/>
    </row>
    <row r="10" spans="1:26" ht="17.25" customHeight="1" x14ac:dyDescent="0.55000000000000004">
      <c r="A10" s="25"/>
      <c r="B10" s="28"/>
      <c r="C10" s="28"/>
      <c r="D10" s="28"/>
      <c r="G10" s="28"/>
      <c r="H10" s="28"/>
      <c r="I10" s="29"/>
      <c r="J10" s="29"/>
      <c r="K10" s="28"/>
      <c r="L10" s="28"/>
      <c r="M10" s="25"/>
      <c r="N10" s="25"/>
      <c r="O10" s="25"/>
      <c r="P10" s="25"/>
      <c r="Q10" s="25"/>
      <c r="R10" s="25"/>
      <c r="S10" s="25"/>
      <c r="T10" s="25"/>
      <c r="U10" s="25"/>
      <c r="V10" s="25"/>
      <c r="W10" s="25"/>
      <c r="X10" s="25"/>
      <c r="Y10" s="25"/>
      <c r="Z10" s="25"/>
    </row>
    <row r="11" spans="1:26" ht="17.25" customHeight="1" x14ac:dyDescent="0.55000000000000004">
      <c r="A11" s="25"/>
      <c r="B11" s="28"/>
      <c r="C11" s="28"/>
      <c r="D11" s="28"/>
      <c r="E11" s="28"/>
      <c r="F11" s="28"/>
      <c r="G11" s="28"/>
      <c r="H11" s="28"/>
      <c r="I11" s="29"/>
      <c r="J11" s="29"/>
      <c r="K11" s="28"/>
      <c r="L11" s="28"/>
      <c r="M11" s="25"/>
      <c r="N11" s="25"/>
      <c r="O11" s="25"/>
      <c r="P11" s="25"/>
      <c r="Q11" s="25"/>
      <c r="R11" s="25"/>
      <c r="S11" s="25"/>
      <c r="T11" s="25"/>
      <c r="U11" s="25"/>
      <c r="V11" s="25"/>
      <c r="W11" s="25"/>
      <c r="X11" s="25"/>
      <c r="Y11" s="25"/>
      <c r="Z11" s="25"/>
    </row>
    <row r="12" spans="1:26" ht="17.25" customHeight="1" x14ac:dyDescent="0.55000000000000004">
      <c r="A12" s="25"/>
      <c r="B12" s="28"/>
      <c r="C12" s="29"/>
      <c r="D12" s="29"/>
      <c r="E12" s="40"/>
      <c r="F12" s="40"/>
      <c r="G12" s="28"/>
      <c r="H12" s="28"/>
      <c r="I12" s="29"/>
      <c r="J12" s="29"/>
      <c r="K12" s="28"/>
      <c r="L12" s="28"/>
      <c r="M12" s="25"/>
      <c r="N12" s="25"/>
      <c r="O12" s="25"/>
      <c r="P12" s="25"/>
      <c r="Q12" s="25"/>
      <c r="R12" s="25"/>
      <c r="S12" s="25"/>
      <c r="T12" s="25"/>
      <c r="U12" s="25"/>
      <c r="V12" s="25"/>
      <c r="W12" s="25"/>
      <c r="X12" s="25"/>
      <c r="Y12" s="25"/>
      <c r="Z12" s="25"/>
    </row>
    <row r="13" spans="1:26" ht="17.25" customHeight="1" x14ac:dyDescent="0.55000000000000004">
      <c r="A13" s="25"/>
      <c r="B13" s="28"/>
      <c r="C13" s="29"/>
      <c r="D13" s="29"/>
      <c r="G13" s="28"/>
      <c r="H13" s="28"/>
      <c r="I13" s="29"/>
      <c r="J13" s="29"/>
      <c r="K13" s="28"/>
      <c r="L13" s="28"/>
      <c r="M13" s="25"/>
      <c r="N13" s="25"/>
      <c r="O13" s="25"/>
      <c r="P13" s="25"/>
      <c r="Q13" s="25"/>
      <c r="R13" s="25"/>
      <c r="S13" s="25"/>
      <c r="T13" s="25"/>
      <c r="U13" s="25"/>
      <c r="V13" s="25"/>
      <c r="W13" s="25"/>
      <c r="X13" s="25"/>
      <c r="Y13" s="25"/>
      <c r="Z13" s="25"/>
    </row>
    <row r="14" spans="1:26" ht="17.25" customHeight="1" x14ac:dyDescent="0.55000000000000004">
      <c r="A14" s="25"/>
      <c r="B14" s="28"/>
      <c r="C14" s="29"/>
      <c r="D14" s="29"/>
      <c r="E14" s="31"/>
      <c r="G14" s="28"/>
      <c r="H14" s="28"/>
      <c r="I14" s="29"/>
      <c r="J14" s="29"/>
      <c r="K14" s="28"/>
      <c r="L14" s="28"/>
      <c r="M14" s="25"/>
      <c r="N14" s="25"/>
      <c r="O14" s="25"/>
      <c r="P14" s="25"/>
      <c r="Q14" s="25"/>
      <c r="R14" s="25"/>
      <c r="S14" s="25"/>
      <c r="T14" s="25"/>
      <c r="U14" s="25"/>
      <c r="V14" s="25"/>
      <c r="W14" s="25"/>
      <c r="X14" s="25"/>
      <c r="Y14" s="25"/>
      <c r="Z14" s="25"/>
    </row>
    <row r="15" spans="1:26" ht="17.25" customHeight="1" x14ac:dyDescent="0.55000000000000004">
      <c r="A15" s="25"/>
      <c r="B15" s="28"/>
      <c r="C15" s="29"/>
      <c r="D15" s="29"/>
      <c r="E15" s="31"/>
      <c r="G15" s="29"/>
      <c r="H15" s="28"/>
      <c r="I15" s="29"/>
      <c r="J15" s="29"/>
      <c r="K15" s="28"/>
      <c r="L15" s="28"/>
      <c r="M15" s="25"/>
      <c r="N15" s="25"/>
      <c r="O15" s="25"/>
      <c r="P15" s="25"/>
      <c r="Q15" s="25"/>
      <c r="R15" s="25"/>
      <c r="S15" s="25"/>
      <c r="T15" s="25"/>
      <c r="U15" s="25"/>
      <c r="V15" s="25"/>
      <c r="W15" s="25"/>
      <c r="X15" s="25"/>
      <c r="Y15" s="25"/>
      <c r="Z15" s="25"/>
    </row>
    <row r="16" spans="1:26" ht="18.600000000000001" x14ac:dyDescent="0.55000000000000004">
      <c r="A16" s="25"/>
      <c r="B16" s="28"/>
      <c r="C16" s="29"/>
      <c r="D16" s="29"/>
      <c r="G16" s="29"/>
      <c r="H16" s="28"/>
      <c r="I16" s="29"/>
      <c r="J16" s="29"/>
      <c r="K16" s="28"/>
      <c r="L16" s="28"/>
      <c r="M16" s="25"/>
      <c r="N16" s="25"/>
      <c r="O16" s="25"/>
      <c r="P16" s="25"/>
      <c r="Q16" s="25"/>
      <c r="R16" s="25"/>
      <c r="S16" s="25"/>
      <c r="T16" s="25"/>
      <c r="U16" s="25"/>
      <c r="V16" s="25"/>
      <c r="W16" s="25"/>
      <c r="X16" s="25"/>
      <c r="Y16" s="25"/>
      <c r="Z16" s="25"/>
    </row>
    <row r="17" spans="1:26" ht="18.600000000000001" x14ac:dyDescent="0.55000000000000004">
      <c r="A17" s="25"/>
      <c r="B17" s="28"/>
      <c r="C17" s="28"/>
      <c r="D17" s="28"/>
      <c r="G17" s="29"/>
      <c r="H17" s="28"/>
      <c r="I17" s="28"/>
      <c r="J17" s="28"/>
      <c r="K17" s="28"/>
      <c r="L17" s="28"/>
      <c r="M17" s="25"/>
      <c r="N17" s="25"/>
      <c r="O17" s="25"/>
      <c r="P17" s="25"/>
      <c r="Q17" s="25"/>
      <c r="R17" s="25"/>
      <c r="S17" s="25"/>
      <c r="T17" s="25"/>
      <c r="U17" s="25"/>
      <c r="V17" s="25"/>
      <c r="W17" s="25"/>
      <c r="X17" s="25"/>
      <c r="Y17" s="25"/>
      <c r="Z17" s="25"/>
    </row>
    <row r="18" spans="1:26" ht="17.25" customHeight="1" x14ac:dyDescent="0.55000000000000004">
      <c r="A18" s="25"/>
      <c r="B18" s="28"/>
      <c r="C18" s="28"/>
      <c r="D18" s="28"/>
      <c r="E18" s="32"/>
      <c r="F18" s="33"/>
      <c r="G18" s="29"/>
      <c r="H18" s="28"/>
      <c r="I18" s="28"/>
      <c r="J18" s="28"/>
      <c r="K18" s="28"/>
      <c r="L18" s="28"/>
      <c r="M18" s="25"/>
      <c r="N18" s="25"/>
      <c r="O18" s="25"/>
      <c r="P18" s="25"/>
      <c r="Q18" s="25"/>
      <c r="R18" s="25"/>
      <c r="S18" s="25"/>
      <c r="T18" s="25"/>
      <c r="U18" s="25"/>
      <c r="V18" s="25"/>
      <c r="W18" s="25"/>
      <c r="X18" s="25"/>
      <c r="Y18" s="25"/>
      <c r="Z18" s="25"/>
    </row>
    <row r="19" spans="1:26" ht="17.25" customHeight="1" x14ac:dyDescent="0.55000000000000004">
      <c r="A19" s="25"/>
      <c r="B19" s="28"/>
      <c r="C19" s="28"/>
      <c r="D19" s="28"/>
      <c r="E19" s="32"/>
      <c r="F19" s="33"/>
      <c r="G19" s="29"/>
      <c r="H19" s="28"/>
      <c r="I19" s="28"/>
      <c r="J19" s="28"/>
      <c r="K19" s="28"/>
      <c r="L19" s="28"/>
      <c r="M19" s="25"/>
      <c r="N19" s="25"/>
      <c r="O19" s="25"/>
      <c r="P19" s="25"/>
      <c r="Q19" s="25"/>
      <c r="R19" s="25"/>
      <c r="S19" s="25"/>
      <c r="T19" s="25"/>
      <c r="U19" s="25"/>
      <c r="V19" s="25"/>
      <c r="W19" s="25"/>
      <c r="X19" s="25"/>
      <c r="Y19" s="25"/>
      <c r="Z19" s="25"/>
    </row>
    <row r="20" spans="1:26" ht="17.25" customHeight="1" x14ac:dyDescent="0.55000000000000004">
      <c r="A20" s="25"/>
      <c r="B20" s="28"/>
      <c r="C20" s="28"/>
      <c r="D20" s="28"/>
      <c r="E20" s="29"/>
      <c r="F20" s="29"/>
      <c r="G20" s="34"/>
      <c r="H20" s="28"/>
      <c r="I20" s="28"/>
      <c r="J20" s="28"/>
      <c r="K20" s="28"/>
      <c r="L20" s="28"/>
      <c r="M20" s="25"/>
      <c r="N20" s="25"/>
      <c r="O20" s="25"/>
      <c r="P20" s="25"/>
      <c r="Q20" s="25"/>
      <c r="R20" s="25"/>
      <c r="S20" s="25"/>
      <c r="T20" s="25"/>
      <c r="U20" s="25"/>
      <c r="V20" s="25"/>
      <c r="W20" s="25"/>
      <c r="X20" s="25"/>
      <c r="Y20" s="25"/>
      <c r="Z20" s="25"/>
    </row>
    <row r="21" spans="1:26" ht="17.25" customHeight="1" x14ac:dyDescent="0.55000000000000004">
      <c r="A21" s="25"/>
      <c r="B21" s="28"/>
      <c r="C21" s="29"/>
      <c r="D21" s="29"/>
      <c r="E21" s="35"/>
      <c r="F21" s="35"/>
      <c r="G21" s="29"/>
      <c r="H21" s="28"/>
      <c r="I21" s="28"/>
      <c r="J21" s="28"/>
      <c r="K21" s="28"/>
      <c r="L21" s="28"/>
      <c r="M21" s="25"/>
      <c r="N21" s="25"/>
      <c r="O21" s="25"/>
      <c r="P21" s="25"/>
      <c r="Q21" s="25"/>
      <c r="R21" s="25"/>
      <c r="S21" s="25"/>
      <c r="T21" s="25"/>
      <c r="U21" s="25"/>
      <c r="V21" s="25"/>
      <c r="W21" s="25"/>
      <c r="X21" s="25"/>
      <c r="Y21" s="25"/>
      <c r="Z21" s="25"/>
    </row>
    <row r="22" spans="1:26" ht="17.25" customHeight="1" x14ac:dyDescent="0.55000000000000004">
      <c r="A22" s="25"/>
      <c r="B22" s="29"/>
      <c r="C22" s="29"/>
      <c r="D22" s="29"/>
      <c r="E22" s="32"/>
      <c r="F22" s="33"/>
      <c r="G22" s="29"/>
      <c r="H22" s="28"/>
      <c r="I22" s="28"/>
      <c r="J22" s="28"/>
      <c r="K22" s="28"/>
      <c r="L22" s="28"/>
      <c r="M22" s="25"/>
      <c r="N22" s="25"/>
      <c r="O22" s="25"/>
      <c r="P22" s="25"/>
      <c r="Q22" s="25"/>
      <c r="R22" s="25"/>
      <c r="S22" s="25"/>
      <c r="T22" s="25"/>
      <c r="U22" s="25"/>
      <c r="V22" s="25"/>
      <c r="W22" s="25"/>
      <c r="X22" s="25"/>
      <c r="Y22" s="25"/>
      <c r="Z22" s="25"/>
    </row>
    <row r="23" spans="1:26" ht="17.25" customHeight="1" x14ac:dyDescent="0.55000000000000004">
      <c r="A23" s="25"/>
      <c r="B23" s="29"/>
      <c r="C23" s="29"/>
      <c r="D23" s="29"/>
      <c r="F23" s="113" t="s">
        <v>23</v>
      </c>
      <c r="G23" s="84" t="s">
        <v>17</v>
      </c>
      <c r="H23" s="28"/>
      <c r="I23" s="28"/>
      <c r="J23" s="28"/>
      <c r="K23" s="28"/>
      <c r="L23" s="28"/>
      <c r="M23" s="25"/>
      <c r="N23" s="25"/>
      <c r="O23" s="25"/>
      <c r="P23" s="25"/>
      <c r="Q23" s="25"/>
      <c r="R23" s="25"/>
      <c r="S23" s="25"/>
      <c r="T23" s="25"/>
      <c r="U23" s="25"/>
      <c r="V23" s="25"/>
      <c r="W23" s="25"/>
      <c r="X23" s="25"/>
      <c r="Y23" s="25"/>
      <c r="Z23" s="25"/>
    </row>
    <row r="24" spans="1:26" ht="17.25" customHeight="1" x14ac:dyDescent="0.55000000000000004">
      <c r="A24" s="25"/>
      <c r="B24" s="29"/>
      <c r="C24" s="29"/>
      <c r="D24" s="97"/>
      <c r="F24" s="114" t="s">
        <v>39</v>
      </c>
      <c r="G24" s="89">
        <f>-('Modelur Live Data'!M213)</f>
        <v>2123.4299999999998</v>
      </c>
      <c r="H24" s="28"/>
      <c r="I24" s="28"/>
      <c r="J24" s="28"/>
      <c r="K24" s="28"/>
      <c r="L24" s="28"/>
      <c r="M24" s="25"/>
      <c r="N24" s="25"/>
      <c r="O24" s="25"/>
      <c r="P24" s="25"/>
      <c r="Q24" s="25"/>
      <c r="R24" s="25"/>
      <c r="S24" s="25"/>
      <c r="T24" s="25"/>
      <c r="U24" s="25"/>
      <c r="V24" s="25"/>
      <c r="W24" s="25"/>
      <c r="X24" s="25"/>
      <c r="Y24" s="25"/>
      <c r="Z24" s="25"/>
    </row>
    <row r="25" spans="1:26" ht="17.25" customHeight="1" x14ac:dyDescent="0.55000000000000004">
      <c r="A25" s="25"/>
      <c r="B25" s="29"/>
      <c r="C25" s="29"/>
      <c r="D25" s="29"/>
      <c r="F25" s="114" t="s">
        <v>41</v>
      </c>
      <c r="G25" s="89">
        <f>-('Modelur Live Data'!M214)</f>
        <v>1024.07</v>
      </c>
      <c r="H25" s="28"/>
      <c r="I25" s="28"/>
      <c r="J25" s="28"/>
      <c r="K25" s="28"/>
      <c r="L25" s="28"/>
      <c r="M25" s="25"/>
      <c r="N25" s="25"/>
      <c r="O25" s="25"/>
      <c r="P25" s="25"/>
      <c r="Q25" s="25"/>
      <c r="R25" s="25"/>
      <c r="S25" s="25"/>
      <c r="T25" s="25"/>
      <c r="U25" s="25"/>
      <c r="V25" s="25"/>
      <c r="W25" s="25"/>
      <c r="X25" s="25"/>
      <c r="Y25" s="25"/>
      <c r="Z25" s="25"/>
    </row>
    <row r="26" spans="1:26" ht="17.25" customHeight="1" x14ac:dyDescent="0.55000000000000004">
      <c r="A26" s="25"/>
      <c r="B26" s="29"/>
      <c r="C26" s="29"/>
      <c r="D26" s="29"/>
      <c r="F26" s="114" t="s">
        <v>37</v>
      </c>
      <c r="G26" s="89">
        <f>-('Modelur Live Data'!M215)</f>
        <v>130.99</v>
      </c>
      <c r="H26" s="28"/>
      <c r="I26" s="28"/>
      <c r="J26" s="28"/>
      <c r="K26" s="28"/>
      <c r="L26" s="28"/>
      <c r="M26" s="25"/>
      <c r="N26" s="25"/>
      <c r="O26" s="25"/>
      <c r="P26" s="25"/>
      <c r="Q26" s="25"/>
      <c r="R26" s="25"/>
      <c r="S26" s="25"/>
      <c r="T26" s="25"/>
      <c r="U26" s="25"/>
      <c r="V26" s="25"/>
      <c r="W26" s="25"/>
      <c r="X26" s="25"/>
      <c r="Y26" s="25"/>
      <c r="Z26" s="25"/>
    </row>
    <row r="27" spans="1:26" ht="17.25" customHeight="1" x14ac:dyDescent="0.55000000000000004">
      <c r="A27" s="25"/>
      <c r="B27" s="29"/>
      <c r="C27" s="29"/>
      <c r="D27" s="29"/>
      <c r="E27" s="40"/>
      <c r="F27" s="114" t="s">
        <v>33</v>
      </c>
      <c r="G27" s="89">
        <f>-('Modelur Live Data'!M216)</f>
        <v>521.08000000000004</v>
      </c>
      <c r="H27" s="28"/>
      <c r="I27" s="28"/>
      <c r="J27" s="28"/>
      <c r="K27" s="28"/>
      <c r="L27" s="28"/>
      <c r="M27" s="25"/>
      <c r="N27" s="25"/>
      <c r="O27" s="25"/>
      <c r="P27" s="25"/>
      <c r="Q27" s="25"/>
      <c r="R27" s="25"/>
      <c r="S27" s="25"/>
      <c r="T27" s="25"/>
      <c r="U27" s="25"/>
      <c r="V27" s="25"/>
      <c r="W27" s="25"/>
      <c r="X27" s="25"/>
      <c r="Y27" s="25"/>
      <c r="Z27" s="25"/>
    </row>
    <row r="28" spans="1:26" ht="17.25" customHeight="1" x14ac:dyDescent="0.55000000000000004">
      <c r="A28" s="25"/>
      <c r="B28" s="29"/>
      <c r="C28" s="29"/>
      <c r="D28" s="29"/>
      <c r="E28" s="40"/>
      <c r="F28" s="114" t="s">
        <v>35</v>
      </c>
      <c r="G28" s="89">
        <f>-('Modelur Live Data'!M217)</f>
        <v>599.49</v>
      </c>
      <c r="H28" s="28"/>
      <c r="I28" s="28"/>
      <c r="J28" s="28"/>
      <c r="K28" s="28"/>
      <c r="L28" s="28"/>
      <c r="M28" s="25"/>
      <c r="N28" s="25"/>
      <c r="O28" s="25"/>
      <c r="P28" s="25"/>
      <c r="Q28" s="25"/>
      <c r="R28" s="25"/>
      <c r="S28" s="25"/>
      <c r="T28" s="25"/>
      <c r="U28" s="25"/>
      <c r="V28" s="25"/>
      <c r="W28" s="25"/>
      <c r="X28" s="25"/>
      <c r="Y28" s="25"/>
      <c r="Z28" s="25"/>
    </row>
    <row r="29" spans="1:26" ht="17.25" customHeight="1" x14ac:dyDescent="0.55000000000000004">
      <c r="A29" s="25"/>
      <c r="B29" s="29"/>
      <c r="C29" s="29"/>
      <c r="D29" s="29"/>
      <c r="E29" s="40"/>
      <c r="F29" s="115"/>
      <c r="G29" s="112"/>
      <c r="H29" s="28"/>
      <c r="I29" s="28"/>
      <c r="J29" s="28"/>
      <c r="K29" s="28"/>
      <c r="L29" s="28"/>
      <c r="M29" s="25"/>
      <c r="N29" s="25"/>
      <c r="O29" s="25"/>
      <c r="P29" s="25"/>
      <c r="Q29" s="25"/>
      <c r="R29" s="25"/>
      <c r="S29" s="25"/>
      <c r="T29" s="25"/>
      <c r="U29" s="25"/>
      <c r="V29" s="25"/>
      <c r="W29" s="25"/>
      <c r="X29" s="25"/>
      <c r="Y29" s="25"/>
      <c r="Z29" s="25"/>
    </row>
    <row r="30" spans="1:26" ht="17.25" customHeight="1" x14ac:dyDescent="0.55000000000000004">
      <c r="A30" s="25"/>
      <c r="B30" s="29"/>
      <c r="C30" s="29"/>
      <c r="D30" s="29"/>
      <c r="E30" s="40"/>
      <c r="F30" s="115"/>
      <c r="G30" s="112"/>
      <c r="H30" s="28"/>
      <c r="I30" s="28"/>
      <c r="J30" s="28"/>
      <c r="K30" s="28"/>
      <c r="L30" s="28"/>
      <c r="M30" s="25"/>
      <c r="N30" s="25"/>
      <c r="O30" s="25"/>
      <c r="P30" s="25"/>
      <c r="Q30" s="25"/>
      <c r="R30" s="25"/>
      <c r="S30" s="25"/>
      <c r="T30" s="25"/>
      <c r="U30" s="25"/>
      <c r="V30" s="25"/>
      <c r="W30" s="25"/>
      <c r="X30" s="25"/>
      <c r="Y30" s="25"/>
      <c r="Z30" s="25"/>
    </row>
    <row r="31" spans="1:26" ht="17.25" customHeight="1" x14ac:dyDescent="0.55000000000000004">
      <c r="A31" s="25"/>
      <c r="B31" s="29"/>
      <c r="C31" s="29"/>
      <c r="D31" s="29"/>
      <c r="E31" s="115"/>
      <c r="F31" s="112"/>
      <c r="G31" s="29"/>
      <c r="H31" s="29"/>
      <c r="I31" s="29"/>
      <c r="J31" s="29"/>
      <c r="K31" s="28"/>
      <c r="L31" s="28"/>
      <c r="M31" s="25"/>
      <c r="N31" s="25"/>
      <c r="O31" s="25"/>
      <c r="P31" s="25"/>
      <c r="Q31" s="25"/>
      <c r="R31" s="25"/>
      <c r="S31" s="25"/>
      <c r="T31" s="25"/>
      <c r="U31" s="25"/>
      <c r="V31" s="25"/>
      <c r="W31" s="25"/>
      <c r="X31" s="25"/>
      <c r="Y31" s="25"/>
      <c r="Z31" s="25"/>
    </row>
    <row r="32" spans="1:26" ht="17.25" customHeight="1" x14ac:dyDescent="0.55000000000000004">
      <c r="A32" s="25"/>
      <c r="B32" s="29"/>
      <c r="C32" s="29"/>
      <c r="D32" s="29"/>
      <c r="E32" s="115"/>
      <c r="F32" s="112"/>
      <c r="G32" s="29"/>
      <c r="H32" s="29"/>
      <c r="I32" s="29"/>
      <c r="J32" s="29"/>
      <c r="K32" s="28"/>
      <c r="L32" s="28"/>
      <c r="M32" s="25"/>
      <c r="N32" s="25"/>
      <c r="O32" s="25"/>
      <c r="P32" s="25"/>
      <c r="Q32" s="25"/>
      <c r="R32" s="25"/>
      <c r="S32" s="25"/>
      <c r="T32" s="25"/>
      <c r="U32" s="25"/>
      <c r="V32" s="25"/>
      <c r="W32" s="25"/>
      <c r="X32" s="25"/>
      <c r="Y32" s="25"/>
      <c r="Z32" s="25"/>
    </row>
    <row r="33" spans="1:26" ht="17.25" customHeight="1" x14ac:dyDescent="0.55000000000000004">
      <c r="A33" s="25"/>
      <c r="B33" s="28"/>
      <c r="C33" s="28"/>
      <c r="D33" s="28"/>
      <c r="E33" s="28"/>
      <c r="F33" s="28"/>
      <c r="G33" s="28"/>
      <c r="H33" s="28"/>
      <c r="I33" s="29"/>
      <c r="J33" s="29"/>
      <c r="K33" s="28"/>
      <c r="L33" s="28"/>
      <c r="M33" s="25"/>
      <c r="N33" s="25"/>
      <c r="O33" s="25"/>
      <c r="P33" s="25"/>
      <c r="Q33" s="25"/>
      <c r="R33" s="25"/>
      <c r="S33" s="25"/>
      <c r="T33" s="25"/>
      <c r="U33" s="25"/>
      <c r="V33" s="25"/>
      <c r="W33" s="25"/>
      <c r="X33" s="25"/>
      <c r="Y33" s="25"/>
      <c r="Z33" s="25"/>
    </row>
    <row r="34" spans="1:26" ht="17.25" customHeight="1" x14ac:dyDescent="0.55000000000000004">
      <c r="A34" s="25"/>
      <c r="B34" s="28"/>
      <c r="C34" s="28"/>
      <c r="D34" s="28"/>
      <c r="E34" s="28"/>
      <c r="F34" s="28"/>
      <c r="G34" s="28"/>
      <c r="H34" s="28"/>
      <c r="I34" s="28"/>
      <c r="J34" s="28"/>
      <c r="K34" s="28"/>
      <c r="L34" s="28"/>
      <c r="M34" s="25"/>
      <c r="N34" s="25"/>
      <c r="O34" s="25"/>
      <c r="P34" s="25"/>
      <c r="Q34" s="25"/>
      <c r="R34" s="25"/>
      <c r="S34" s="25"/>
      <c r="T34" s="25"/>
      <c r="U34" s="25"/>
      <c r="V34" s="25"/>
      <c r="W34" s="25"/>
      <c r="X34" s="25"/>
      <c r="Y34" s="25"/>
      <c r="Z34" s="25"/>
    </row>
    <row r="35" spans="1:26" ht="17.25" customHeight="1" x14ac:dyDescent="0.55000000000000004">
      <c r="A35" s="25"/>
      <c r="B35" s="83" t="s">
        <v>55</v>
      </c>
      <c r="C35" s="84" t="s">
        <v>3</v>
      </c>
      <c r="D35" s="83" t="s">
        <v>190</v>
      </c>
      <c r="E35" s="84" t="s">
        <v>191</v>
      </c>
      <c r="F35" s="84" t="s">
        <v>192</v>
      </c>
      <c r="G35" s="83" t="s">
        <v>193</v>
      </c>
      <c r="H35" s="83" t="s">
        <v>194</v>
      </c>
      <c r="I35" s="28"/>
      <c r="J35" s="28"/>
      <c r="K35" s="28"/>
      <c r="L35" s="25"/>
      <c r="M35" s="25"/>
      <c r="N35" s="25"/>
      <c r="O35" s="25"/>
      <c r="P35" s="25"/>
      <c r="Q35" s="25"/>
      <c r="R35" s="25"/>
      <c r="S35" s="25"/>
      <c r="T35" s="25"/>
      <c r="U35" s="25"/>
      <c r="V35" s="25"/>
      <c r="W35" s="25"/>
      <c r="X35" s="25"/>
      <c r="Y35" s="25"/>
    </row>
    <row r="36" spans="1:26" ht="17.25" customHeight="1" x14ac:dyDescent="0.55000000000000004">
      <c r="A36" s="25"/>
      <c r="B36" s="85" t="s">
        <v>38</v>
      </c>
      <c r="C36" s="116">
        <f ca="1">OFFSET(lu_Residential_start,2,1)</f>
        <v>35576.33</v>
      </c>
      <c r="D36" s="117">
        <f ca="1">OFFSET(lu_Residential_start,10,1)</f>
        <v>71152662.810000002</v>
      </c>
      <c r="E36" s="118">
        <v>-0.15</v>
      </c>
      <c r="F36" s="118">
        <v>0.2</v>
      </c>
      <c r="G36" s="117">
        <f ca="1">D36*(1+E36)</f>
        <v>60479763.388499998</v>
      </c>
      <c r="H36" s="117">
        <f ca="1">D36*(1+F36)</f>
        <v>85383195.371999994</v>
      </c>
      <c r="I36" s="36"/>
      <c r="J36" s="25"/>
      <c r="K36" s="25"/>
      <c r="L36" s="25"/>
      <c r="M36" s="25"/>
      <c r="N36" s="25"/>
      <c r="O36" s="25"/>
      <c r="P36" s="25"/>
      <c r="Q36" s="25"/>
      <c r="R36" s="25"/>
      <c r="S36" s="25"/>
      <c r="T36" s="25"/>
      <c r="U36" s="25"/>
      <c r="V36" s="25"/>
      <c r="W36" s="25"/>
      <c r="X36" s="25"/>
      <c r="Y36" s="25"/>
    </row>
    <row r="37" spans="1:26" ht="17.25" customHeight="1" x14ac:dyDescent="0.55000000000000004">
      <c r="A37" s="25"/>
      <c r="B37" s="86" t="s">
        <v>105</v>
      </c>
      <c r="C37" s="119">
        <f ca="1">OFFSET(lu_Hotel_start,2,1)</f>
        <v>1512.43</v>
      </c>
      <c r="D37" s="120">
        <f ca="1">OFFSET(lu_Hotel_start,10,1)</f>
        <v>1663676.17</v>
      </c>
      <c r="E37" s="121">
        <v>-0.1</v>
      </c>
      <c r="F37" s="121">
        <v>0.15</v>
      </c>
      <c r="G37" s="120">
        <f ca="1">D37*(1+E37)</f>
        <v>1497308.5530000001</v>
      </c>
      <c r="H37" s="120">
        <f ca="1">D37*(1+F37)</f>
        <v>1913227.5954999998</v>
      </c>
      <c r="I37" s="25"/>
      <c r="J37" s="25"/>
      <c r="K37" s="25"/>
      <c r="L37" s="25"/>
      <c r="M37" s="25"/>
      <c r="N37" s="25"/>
      <c r="O37" s="25"/>
      <c r="P37" s="25"/>
      <c r="Q37" s="25"/>
      <c r="R37" s="25"/>
      <c r="S37" s="25"/>
      <c r="T37" s="25"/>
      <c r="U37" s="25"/>
      <c r="V37" s="25"/>
      <c r="W37" s="25"/>
      <c r="X37" s="25"/>
      <c r="Y37" s="25"/>
    </row>
    <row r="38" spans="1:26" ht="17.25" customHeight="1" x14ac:dyDescent="0.55000000000000004">
      <c r="A38" s="25"/>
      <c r="B38" s="87" t="s">
        <v>42</v>
      </c>
      <c r="C38" s="122">
        <f ca="1">OFFSET(lu_Service_start,2,1)</f>
        <v>10865.54</v>
      </c>
      <c r="D38" s="123">
        <f ca="1">OFFSET(lu_Service_start,10,1)</f>
        <v>13038646.52</v>
      </c>
      <c r="E38" s="124">
        <v>-0.2</v>
      </c>
      <c r="F38" s="124">
        <v>0.15</v>
      </c>
      <c r="G38" s="123">
        <f ca="1">D38*(1+E38)</f>
        <v>10430917.216</v>
      </c>
      <c r="H38" s="123">
        <f ca="1">D38*(1+F38)</f>
        <v>14994443.497999998</v>
      </c>
      <c r="I38" s="25"/>
      <c r="J38" s="36"/>
      <c r="K38" s="25"/>
      <c r="L38" s="25"/>
      <c r="M38" s="25"/>
      <c r="N38" s="25"/>
      <c r="O38" s="25"/>
      <c r="P38" s="25"/>
      <c r="Q38" s="25"/>
      <c r="R38" s="25"/>
      <c r="S38" s="25"/>
      <c r="T38" s="25"/>
      <c r="U38" s="25"/>
      <c r="V38" s="25"/>
      <c r="W38" s="25"/>
      <c r="X38" s="25"/>
      <c r="Y38" s="25"/>
    </row>
    <row r="39" spans="1:26" ht="17.25" customHeight="1" x14ac:dyDescent="0.55000000000000004">
      <c r="A39" s="25"/>
      <c r="B39" s="88" t="s">
        <v>78</v>
      </c>
      <c r="C39" s="125">
        <f t="shared" ref="C39:C43" ca="1" si="0">OFFSET(lu_Parking_start,2,1)</f>
        <v>1655.42</v>
      </c>
      <c r="D39" s="126">
        <f ca="1">OFFSET(lu_Parking_start,10,1)</f>
        <v>11587950.539999999</v>
      </c>
      <c r="E39" s="127">
        <v>-0.2</v>
      </c>
      <c r="F39" s="127">
        <v>0.15</v>
      </c>
      <c r="G39" s="126">
        <f ca="1">D39*(1+E39)</f>
        <v>9270360.432</v>
      </c>
      <c r="H39" s="126">
        <f ca="1">D39*(1+F39)</f>
        <v>13326143.120999997</v>
      </c>
      <c r="I39" s="37"/>
      <c r="J39" s="36"/>
      <c r="K39" s="25"/>
      <c r="L39" s="25"/>
      <c r="M39" s="25"/>
      <c r="N39" s="25"/>
      <c r="O39" s="25"/>
      <c r="P39" s="25"/>
      <c r="Q39" s="25"/>
      <c r="R39" s="25"/>
      <c r="S39" s="25"/>
      <c r="T39" s="25"/>
      <c r="U39" s="25"/>
      <c r="V39" s="25"/>
      <c r="W39" s="25"/>
      <c r="X39" s="25"/>
      <c r="Y39" s="25"/>
    </row>
    <row r="40" spans="1:26" ht="17.25" customHeight="1" x14ac:dyDescent="0.55000000000000004">
      <c r="A40" s="25"/>
      <c r="B40" s="90" t="s">
        <v>64</v>
      </c>
      <c r="C40" s="128">
        <f ca="1">OFFSET(lu_Education_start,2,1)</f>
        <v>3448.37</v>
      </c>
      <c r="D40" s="129">
        <f ca="1">OFFSET(lu_Education_start,10,1)</f>
        <v>2758696.42</v>
      </c>
      <c r="E40" s="130">
        <v>-0.2</v>
      </c>
      <c r="F40" s="130">
        <v>0.15</v>
      </c>
      <c r="G40" s="129">
        <f ca="1">D40*(1+E40)</f>
        <v>2206957.1359999999</v>
      </c>
      <c r="H40" s="129">
        <f ca="1">D40*(1+F40)</f>
        <v>3172500.8829999994</v>
      </c>
      <c r="I40" s="37"/>
      <c r="J40" s="36"/>
      <c r="K40" s="25"/>
      <c r="L40" s="25"/>
      <c r="M40" s="25"/>
      <c r="N40" s="25"/>
      <c r="O40" s="25"/>
      <c r="P40" s="25"/>
      <c r="Q40" s="25"/>
      <c r="R40" s="25"/>
      <c r="S40" s="25"/>
      <c r="T40" s="25"/>
      <c r="U40" s="25"/>
      <c r="V40" s="25"/>
      <c r="W40" s="25"/>
      <c r="X40" s="25"/>
      <c r="Y40" s="25"/>
    </row>
    <row r="41" spans="1:26" ht="17.25" customHeight="1" x14ac:dyDescent="0.55000000000000004">
      <c r="A41" s="25"/>
      <c r="B41" s="98" t="s">
        <v>74</v>
      </c>
      <c r="C41" s="131">
        <f ca="1">OFFSET(lu_Entertainment_start,2,1)</f>
        <v>5087.6899999999996</v>
      </c>
      <c r="D41" s="132">
        <f ca="1">OFFSET(lu_Entertainment_start,10,1)</f>
        <v>5087687.3499999996</v>
      </c>
      <c r="E41" s="133">
        <v>-0.2</v>
      </c>
      <c r="F41" s="133">
        <v>0.15</v>
      </c>
      <c r="G41" s="132">
        <f ca="1">D41*(1+E41)</f>
        <v>4070149.88</v>
      </c>
      <c r="H41" s="132">
        <f ca="1">D41*(1+F41)</f>
        <v>5850840.4524999987</v>
      </c>
      <c r="I41" s="37"/>
      <c r="J41" s="36"/>
      <c r="K41" s="25"/>
      <c r="L41" s="25"/>
      <c r="M41" s="25"/>
      <c r="N41" s="25"/>
      <c r="O41" s="25"/>
      <c r="P41" s="25"/>
      <c r="Q41" s="25"/>
      <c r="R41" s="25"/>
      <c r="S41" s="25"/>
      <c r="T41" s="25"/>
      <c r="U41" s="25"/>
      <c r="V41" s="25"/>
      <c r="W41" s="25"/>
      <c r="X41" s="25"/>
      <c r="Y41" s="25"/>
    </row>
    <row r="42" spans="1:26" ht="17.25" customHeight="1" x14ac:dyDescent="0.55000000000000004">
      <c r="A42" s="25"/>
      <c r="B42" s="91" t="s">
        <v>40</v>
      </c>
      <c r="C42" s="134">
        <f ca="1">OFFSET(lu_Hospital_start,2,1)</f>
        <v>7970.03</v>
      </c>
      <c r="D42" s="135">
        <f ca="1">OFFSET(lu_Hospital_start,10,1)</f>
        <v>7970027.3399999999</v>
      </c>
      <c r="E42" s="136">
        <v>-0.2</v>
      </c>
      <c r="F42" s="136">
        <v>0.15</v>
      </c>
      <c r="G42" s="135">
        <f ca="1">D42*(1+E42)</f>
        <v>6376021.8720000004</v>
      </c>
      <c r="H42" s="135">
        <f ca="1">D42*(1+F42)</f>
        <v>9165531.4409999996</v>
      </c>
      <c r="I42" s="37"/>
      <c r="J42" s="36"/>
      <c r="K42" s="25"/>
      <c r="L42" s="25"/>
      <c r="M42" s="25"/>
      <c r="N42" s="25"/>
      <c r="O42" s="28"/>
      <c r="P42" s="39"/>
      <c r="Q42" s="39"/>
      <c r="S42" s="25"/>
      <c r="T42" s="25"/>
      <c r="U42" s="25"/>
      <c r="V42" s="25"/>
      <c r="W42" s="25"/>
      <c r="X42" s="25"/>
      <c r="Y42" s="25"/>
    </row>
    <row r="43" spans="1:26" ht="17.25" customHeight="1" x14ac:dyDescent="0.55000000000000004">
      <c r="A43" s="25"/>
      <c r="B43" s="92" t="s">
        <v>196</v>
      </c>
      <c r="C43" s="137">
        <f t="shared" ca="1" si="0"/>
        <v>1655.42</v>
      </c>
      <c r="D43" s="138">
        <f ca="1">OFFSET(lu_Industry_start,10,1)</f>
        <v>16396770.59</v>
      </c>
      <c r="E43" s="139">
        <v>-0.2</v>
      </c>
      <c r="F43" s="139">
        <v>0.15</v>
      </c>
      <c r="G43" s="138">
        <f ca="1">D43*(1+E43)</f>
        <v>13117416.472000001</v>
      </c>
      <c r="H43" s="138">
        <f ca="1">D43*(1+F43)</f>
        <v>18856286.178499997</v>
      </c>
      <c r="I43" s="37"/>
      <c r="J43" s="36"/>
      <c r="K43" s="25"/>
      <c r="L43" s="25"/>
      <c r="M43" s="25"/>
      <c r="N43" s="25"/>
      <c r="O43" s="28"/>
      <c r="P43" s="39"/>
      <c r="Q43" s="39"/>
      <c r="S43" s="25"/>
      <c r="T43" s="25"/>
      <c r="U43" s="25"/>
      <c r="V43" s="25"/>
      <c r="W43" s="25"/>
      <c r="X43" s="25"/>
      <c r="Y43" s="25"/>
    </row>
    <row r="44" spans="1:26" ht="17.25" customHeight="1" x14ac:dyDescent="0.55000000000000004">
      <c r="A44" s="25"/>
      <c r="B44" s="93" t="s">
        <v>34</v>
      </c>
      <c r="C44" s="140">
        <f ca="1">OFFSET(lu_Museum_start,2,1)</f>
        <v>6087.5</v>
      </c>
      <c r="D44" s="141">
        <f ca="1">OFFSET(lu_Museum_start,10,1)</f>
        <v>6087495.5499999998</v>
      </c>
      <c r="E44" s="142">
        <v>-0.2</v>
      </c>
      <c r="F44" s="142">
        <v>0.15</v>
      </c>
      <c r="G44" s="141">
        <f ca="1">D44*(1+E44)</f>
        <v>4869996.4400000004</v>
      </c>
      <c r="H44" s="141">
        <f ca="1">D44*(1+F44)</f>
        <v>7000619.8824999994</v>
      </c>
      <c r="I44" s="37"/>
      <c r="J44" s="36"/>
      <c r="K44" s="25"/>
      <c r="L44" s="25"/>
      <c r="M44" s="25"/>
      <c r="N44" s="25"/>
      <c r="O44" s="25"/>
      <c r="P44" s="39"/>
      <c r="Q44" s="39"/>
      <c r="S44" s="25"/>
      <c r="T44" s="25"/>
      <c r="U44" s="25"/>
      <c r="V44" s="25"/>
      <c r="W44" s="25"/>
      <c r="X44" s="25"/>
      <c r="Y44" s="25"/>
    </row>
    <row r="45" spans="1:26" ht="17.25" customHeight="1" x14ac:dyDescent="0.55000000000000004">
      <c r="A45" s="25"/>
      <c r="B45" s="94" t="s">
        <v>87</v>
      </c>
      <c r="C45" s="143">
        <f ca="1">OFFSET(lu_Office_start,2,1)</f>
        <v>14009.01</v>
      </c>
      <c r="D45" s="144">
        <f ca="1">OFFSET(lu_Office_start,10,1)</f>
        <v>15409912.949999999</v>
      </c>
      <c r="E45" s="145">
        <v>-0.2</v>
      </c>
      <c r="F45" s="145">
        <v>0.15</v>
      </c>
      <c r="G45" s="144">
        <f ca="1">D45*(1+E45)</f>
        <v>12327930.359999999</v>
      </c>
      <c r="H45" s="144">
        <f ca="1">D45*(1+F45)</f>
        <v>17721399.892499998</v>
      </c>
      <c r="I45" s="37"/>
      <c r="J45" s="36"/>
      <c r="K45" s="25"/>
      <c r="L45" s="25"/>
      <c r="M45" s="25"/>
      <c r="N45" s="25"/>
      <c r="O45" s="28"/>
      <c r="P45" s="29"/>
      <c r="Q45" s="29"/>
      <c r="R45" s="29"/>
      <c r="S45" s="25"/>
      <c r="T45" s="25"/>
      <c r="U45" s="25"/>
      <c r="V45" s="25"/>
      <c r="W45" s="25"/>
      <c r="X45" s="25"/>
      <c r="Y45" s="25"/>
    </row>
    <row r="46" spans="1:26" ht="17.25" customHeight="1" x14ac:dyDescent="0.55000000000000004">
      <c r="A46" s="25"/>
      <c r="B46" s="95" t="s">
        <v>99</v>
      </c>
      <c r="C46" s="146">
        <f ca="1">OFFSET(lu_Restaurant_start,2,1)</f>
        <v>478</v>
      </c>
      <c r="D46" s="147">
        <f ca="1">OFFSET(lu_Restaurant_start,10,1)</f>
        <v>525800</v>
      </c>
      <c r="E46" s="148">
        <v>-0.2</v>
      </c>
      <c r="F46" s="148">
        <v>0.15</v>
      </c>
      <c r="G46" s="147">
        <f ca="1">D46*(1+E46)</f>
        <v>420640</v>
      </c>
      <c r="H46" s="147">
        <f ca="1">D46*(1+F46)</f>
        <v>604670</v>
      </c>
      <c r="I46" s="37"/>
      <c r="J46" s="36"/>
      <c r="K46" s="25"/>
      <c r="L46" s="25"/>
      <c r="M46" s="25"/>
      <c r="N46" s="25"/>
      <c r="O46" s="25"/>
      <c r="P46" s="25"/>
      <c r="Q46" s="25"/>
      <c r="R46" s="25"/>
      <c r="S46" s="25"/>
      <c r="T46" s="25"/>
      <c r="U46" s="25"/>
      <c r="V46" s="25"/>
      <c r="W46" s="25"/>
      <c r="X46" s="25"/>
      <c r="Y46" s="25"/>
    </row>
    <row r="47" spans="1:26" ht="17.25" customHeight="1" x14ac:dyDescent="0.55000000000000004">
      <c r="A47" s="25"/>
      <c r="B47" s="101" t="s">
        <v>90</v>
      </c>
      <c r="C47" s="149">
        <f ca="1">OFFSET(lu_Shop_start,2,1)</f>
        <v>10549.73</v>
      </c>
      <c r="D47" s="150">
        <f ca="1">OFFSET(lu_Shop_start,10,1)</f>
        <v>7912294.1799999997</v>
      </c>
      <c r="E47" s="151">
        <v>-0.2</v>
      </c>
      <c r="F47" s="151">
        <v>0.15</v>
      </c>
      <c r="G47" s="150">
        <f ca="1">D47*(1+E47)</f>
        <v>6329835.3440000005</v>
      </c>
      <c r="H47" s="150">
        <f ca="1">D47*(1+F47)</f>
        <v>9099138.3069999982</v>
      </c>
      <c r="I47" s="37"/>
      <c r="J47" s="36"/>
      <c r="K47" s="25"/>
      <c r="L47" s="25"/>
      <c r="M47" s="25"/>
      <c r="N47" s="25"/>
      <c r="O47" s="25"/>
      <c r="P47" s="25"/>
      <c r="Q47" s="25"/>
      <c r="R47" s="25"/>
      <c r="S47" s="25"/>
      <c r="T47" s="25"/>
      <c r="U47" s="25"/>
      <c r="V47" s="25"/>
      <c r="W47" s="25"/>
      <c r="X47" s="25"/>
      <c r="Y47" s="25"/>
    </row>
    <row r="48" spans="1:26" ht="17.25" customHeight="1" x14ac:dyDescent="0.55000000000000004">
      <c r="A48" s="25"/>
      <c r="B48" s="96" t="s">
        <v>198</v>
      </c>
      <c r="C48" s="152">
        <f ca="1">OFFSET(lu_Sports_start,2,1)</f>
        <v>1488.55</v>
      </c>
      <c r="D48" s="153">
        <f ca="1">OFFSET(lu_Sports_start,10,1)</f>
        <v>1488547.71</v>
      </c>
      <c r="E48" s="154">
        <v>-0.2</v>
      </c>
      <c r="F48" s="154">
        <v>0.15</v>
      </c>
      <c r="G48" s="153">
        <f ca="1">D48*(1+E48)</f>
        <v>1190838.1680000001</v>
      </c>
      <c r="H48" s="153">
        <f ca="1">D48*(1+F48)</f>
        <v>1711829.8664999998</v>
      </c>
      <c r="I48" s="37"/>
      <c r="J48" s="36"/>
      <c r="K48" s="25"/>
      <c r="L48" s="25"/>
      <c r="M48" s="25"/>
      <c r="N48" s="25"/>
      <c r="O48" s="25"/>
      <c r="P48" s="25"/>
      <c r="Q48" s="25"/>
      <c r="R48" s="25"/>
      <c r="S48" s="25"/>
      <c r="T48" s="25"/>
      <c r="U48" s="25"/>
      <c r="V48" s="25"/>
      <c r="W48" s="25"/>
      <c r="X48" s="25"/>
      <c r="Y48" s="25"/>
    </row>
    <row r="49" spans="1:26" ht="17.25" customHeight="1" x14ac:dyDescent="0.55000000000000004">
      <c r="A49" s="25"/>
      <c r="B49" s="155"/>
      <c r="C49" s="156"/>
      <c r="D49" s="157"/>
      <c r="E49" s="158"/>
      <c r="F49" s="158"/>
      <c r="G49" s="157"/>
      <c r="H49" s="157"/>
      <c r="I49" s="37"/>
      <c r="J49" s="36"/>
      <c r="K49" s="25"/>
      <c r="L49" s="25"/>
      <c r="M49" s="25"/>
      <c r="N49" s="25"/>
      <c r="O49" s="25"/>
      <c r="P49" s="25"/>
      <c r="Q49" s="25"/>
      <c r="R49" s="25"/>
      <c r="S49" s="25"/>
      <c r="T49" s="25"/>
      <c r="U49" s="25"/>
      <c r="V49" s="25"/>
      <c r="W49" s="25"/>
      <c r="X49" s="25"/>
      <c r="Y49" s="25"/>
    </row>
    <row r="50" spans="1:26" ht="17.25" customHeight="1" x14ac:dyDescent="0.55000000000000004">
      <c r="A50" s="25"/>
      <c r="B50" s="36"/>
      <c r="C50" s="36"/>
      <c r="D50" s="36"/>
      <c r="E50" s="36"/>
      <c r="F50" s="36"/>
      <c r="G50" s="36"/>
      <c r="H50" s="36"/>
      <c r="I50" s="36"/>
      <c r="J50" s="38"/>
      <c r="K50" s="36"/>
      <c r="L50" s="25"/>
      <c r="M50" s="25"/>
      <c r="N50" s="25"/>
      <c r="O50" s="25"/>
      <c r="P50" s="25"/>
      <c r="Q50" s="25"/>
      <c r="R50" s="25"/>
      <c r="S50" s="25"/>
      <c r="T50" s="25"/>
      <c r="U50" s="25"/>
      <c r="V50" s="25"/>
      <c r="W50" s="25"/>
      <c r="X50" s="25"/>
      <c r="Y50" s="25"/>
      <c r="Z50" s="25"/>
    </row>
    <row r="51" spans="1:26" ht="17.25" customHeight="1" x14ac:dyDescent="0.55000000000000004">
      <c r="A51" s="25"/>
      <c r="B51" s="70" t="s">
        <v>128</v>
      </c>
      <c r="C51" s="70" t="s">
        <v>129</v>
      </c>
      <c r="D51" s="70" t="s">
        <v>130</v>
      </c>
      <c r="H51" s="36"/>
      <c r="I51" s="36"/>
      <c r="J51" s="38"/>
      <c r="K51" s="36"/>
      <c r="L51" s="25"/>
      <c r="M51" s="25"/>
      <c r="N51" s="25"/>
      <c r="O51" s="25"/>
      <c r="P51" s="25"/>
      <c r="Q51" s="25"/>
      <c r="R51" s="25"/>
      <c r="S51" s="25"/>
      <c r="T51" s="25"/>
      <c r="U51" s="25"/>
      <c r="V51" s="25"/>
      <c r="W51" s="25"/>
      <c r="X51" s="25"/>
      <c r="Y51" s="25"/>
      <c r="Z51" s="25"/>
    </row>
    <row r="52" spans="1:26" ht="17.25" customHeight="1" x14ac:dyDescent="0.55000000000000004">
      <c r="A52" s="25"/>
      <c r="B52" s="43" t="s">
        <v>42</v>
      </c>
      <c r="C52" s="44">
        <v>814</v>
      </c>
      <c r="D52" s="44">
        <f ca="1">OFFSET(lu_Service_start,9,1)*C52</f>
        <v>6865219.0200000005</v>
      </c>
      <c r="H52" s="38"/>
      <c r="I52" s="38"/>
      <c r="J52" s="38"/>
      <c r="K52" s="36"/>
      <c r="L52" s="25"/>
      <c r="M52" s="25"/>
      <c r="N52" s="25"/>
      <c r="O52" s="25"/>
      <c r="P52" s="25"/>
      <c r="Q52" s="25"/>
      <c r="R52" s="25"/>
      <c r="S52" s="25"/>
      <c r="T52" s="25"/>
      <c r="U52" s="25"/>
      <c r="V52" s="25"/>
      <c r="W52" s="25"/>
      <c r="X52" s="25"/>
      <c r="Y52" s="25"/>
      <c r="Z52" s="25"/>
    </row>
    <row r="53" spans="1:26" ht="17.25" customHeight="1" x14ac:dyDescent="0.55000000000000004">
      <c r="A53" s="25"/>
      <c r="B53" s="45" t="s">
        <v>64</v>
      </c>
      <c r="C53" s="46">
        <v>262</v>
      </c>
      <c r="D53" s="46">
        <f ca="1">OFFSET(lu_Education_start,9,1)*C53</f>
        <v>755393.15999999992</v>
      </c>
      <c r="H53" s="38"/>
      <c r="I53" s="38"/>
      <c r="J53" s="38"/>
      <c r="K53" s="36"/>
      <c r="L53" s="25"/>
      <c r="M53" s="25"/>
      <c r="N53" s="25"/>
      <c r="O53" s="25"/>
      <c r="P53" s="25"/>
      <c r="Q53" s="25"/>
      <c r="R53" s="25"/>
      <c r="S53" s="25"/>
      <c r="T53" s="25"/>
      <c r="U53" s="25"/>
      <c r="V53" s="25"/>
      <c r="W53" s="25"/>
      <c r="X53" s="25"/>
      <c r="Y53" s="25"/>
      <c r="Z53" s="25"/>
    </row>
    <row r="54" spans="1:26" ht="17.25" customHeight="1" x14ac:dyDescent="0.55000000000000004">
      <c r="A54" s="25"/>
      <c r="B54" s="47" t="s">
        <v>38</v>
      </c>
      <c r="C54" s="48">
        <v>147</v>
      </c>
      <c r="D54" s="48">
        <f ca="1">OFFSET(lu_Residential_start,9,1)*C54</f>
        <v>3626935.4099999997</v>
      </c>
      <c r="H54" s="38"/>
      <c r="I54" s="38"/>
      <c r="J54" s="38"/>
      <c r="K54" s="36"/>
      <c r="L54" s="25"/>
      <c r="M54" s="25"/>
      <c r="N54" s="25"/>
      <c r="O54" s="25"/>
      <c r="P54" s="25"/>
      <c r="Q54" s="25"/>
      <c r="R54" s="25"/>
      <c r="S54" s="25"/>
      <c r="T54" s="25"/>
      <c r="U54" s="25"/>
      <c r="V54" s="25"/>
      <c r="W54" s="25"/>
      <c r="X54" s="25"/>
      <c r="Y54" s="25"/>
      <c r="Z54" s="25"/>
    </row>
    <row r="55" spans="1:26" ht="17.25" customHeight="1" x14ac:dyDescent="0.55000000000000004">
      <c r="A55" s="25"/>
      <c r="B55" s="99" t="s">
        <v>74</v>
      </c>
      <c r="C55" s="100">
        <v>212</v>
      </c>
      <c r="D55" s="100">
        <f ca="1">OFFSET(lu_Entertainment_start,9,1)*C55</f>
        <v>916800.36</v>
      </c>
      <c r="H55" s="37"/>
      <c r="I55" s="38"/>
      <c r="J55" s="38"/>
      <c r="K55" s="36"/>
      <c r="L55" s="25"/>
      <c r="M55" s="25"/>
      <c r="N55" s="25"/>
      <c r="O55" s="25"/>
      <c r="P55" s="25"/>
      <c r="Q55" s="25"/>
      <c r="R55" s="25"/>
      <c r="S55" s="25"/>
      <c r="T55" s="25"/>
      <c r="U55" s="25"/>
      <c r="V55" s="25"/>
      <c r="W55" s="25"/>
      <c r="X55" s="25"/>
      <c r="Y55" s="25"/>
      <c r="Z55" s="25"/>
    </row>
    <row r="56" spans="1:26" ht="17.25" customHeight="1" x14ac:dyDescent="0.55000000000000004">
      <c r="A56" s="25"/>
      <c r="B56" s="49" t="s">
        <v>40</v>
      </c>
      <c r="C56" s="50">
        <v>786</v>
      </c>
      <c r="D56" s="50">
        <f ca="1">OFFSET(lu_Hospital_start,9,1)*C56</f>
        <v>5144149.92</v>
      </c>
      <c r="H56" s="37"/>
      <c r="I56" s="38"/>
      <c r="J56" s="38"/>
      <c r="K56" s="36"/>
      <c r="L56" s="25"/>
      <c r="M56" s="25"/>
      <c r="N56" s="25"/>
      <c r="O56" s="25"/>
      <c r="P56" s="25"/>
      <c r="Q56" s="25"/>
      <c r="R56" s="25"/>
      <c r="S56" s="25"/>
      <c r="T56" s="25"/>
      <c r="U56" s="25"/>
      <c r="V56" s="25"/>
      <c r="W56" s="25"/>
      <c r="X56" s="25"/>
      <c r="Y56" s="25"/>
      <c r="Z56" s="25"/>
    </row>
    <row r="57" spans="1:26" ht="17.25" customHeight="1" x14ac:dyDescent="0.55000000000000004">
      <c r="A57" s="25"/>
      <c r="B57" s="51" t="s">
        <v>34</v>
      </c>
      <c r="C57" s="52">
        <v>122</v>
      </c>
      <c r="D57" s="52">
        <f ca="1">OFFSET(lu_Museum_start,9,1)*C57</f>
        <v>626258.94000000006</v>
      </c>
      <c r="F57" s="112"/>
      <c r="G57" s="112"/>
      <c r="H57" s="37"/>
      <c r="I57" s="37"/>
      <c r="J57" s="37"/>
      <c r="K57" s="25"/>
      <c r="L57" s="25"/>
      <c r="M57" s="25"/>
      <c r="N57" s="25"/>
      <c r="O57" s="25"/>
      <c r="P57" s="25"/>
      <c r="Q57" s="25"/>
      <c r="R57" s="25"/>
      <c r="S57" s="25"/>
      <c r="T57" s="25"/>
      <c r="U57" s="25"/>
      <c r="V57" s="25"/>
      <c r="W57" s="25"/>
      <c r="X57" s="25"/>
      <c r="Y57" s="25"/>
      <c r="Z57" s="25"/>
    </row>
    <row r="58" spans="1:26" ht="17.25" customHeight="1" x14ac:dyDescent="0.55000000000000004">
      <c r="A58" s="25"/>
      <c r="B58" s="53" t="s">
        <v>87</v>
      </c>
      <c r="C58" s="54">
        <v>293</v>
      </c>
      <c r="D58" s="54">
        <f ca="1">OFFSET(lu_Office_start,9,1)*C58</f>
        <v>2861382.33</v>
      </c>
      <c r="F58" s="112"/>
      <c r="G58" s="112"/>
      <c r="H58" s="37"/>
      <c r="I58" s="37"/>
      <c r="J58" s="37"/>
      <c r="K58" s="25"/>
      <c r="L58" s="25"/>
      <c r="M58" s="25"/>
      <c r="N58" s="25"/>
      <c r="O58" s="25"/>
      <c r="P58" s="25"/>
      <c r="Q58" s="25"/>
      <c r="R58" s="25"/>
      <c r="S58" s="25"/>
      <c r="T58" s="25"/>
      <c r="U58" s="25"/>
      <c r="V58" s="25"/>
      <c r="W58" s="25"/>
      <c r="X58" s="25"/>
      <c r="Y58" s="25"/>
      <c r="Z58" s="25"/>
    </row>
    <row r="59" spans="1:26" ht="17.25" customHeight="1" x14ac:dyDescent="0.55000000000000004">
      <c r="A59" s="25"/>
      <c r="B59" s="38"/>
      <c r="C59" s="38"/>
      <c r="D59" s="38"/>
      <c r="F59" s="112"/>
      <c r="G59" s="112"/>
      <c r="H59" s="37"/>
      <c r="I59" s="37"/>
      <c r="J59" s="37"/>
      <c r="K59" s="25"/>
      <c r="L59" s="25"/>
      <c r="M59" s="25"/>
      <c r="N59" s="25"/>
      <c r="O59" s="25"/>
      <c r="P59" s="25"/>
      <c r="Q59" s="25"/>
      <c r="R59" s="25"/>
      <c r="S59" s="25"/>
      <c r="T59" s="25"/>
      <c r="U59" s="25"/>
      <c r="V59" s="25"/>
      <c r="W59" s="25"/>
      <c r="X59" s="25"/>
      <c r="Y59" s="25"/>
      <c r="Z59" s="25"/>
    </row>
    <row r="60" spans="1:26" ht="17.25" customHeight="1" x14ac:dyDescent="0.55000000000000004">
      <c r="A60" s="25"/>
      <c r="B60" s="38"/>
      <c r="C60" s="38"/>
      <c r="D60" s="38"/>
      <c r="F60" s="112"/>
      <c r="G60" s="112"/>
      <c r="H60" s="37"/>
      <c r="I60" s="37"/>
      <c r="J60" s="37"/>
      <c r="K60" s="25"/>
      <c r="L60" s="25"/>
      <c r="M60" s="25"/>
      <c r="N60" s="25"/>
      <c r="O60" s="25"/>
      <c r="P60" s="25"/>
      <c r="Q60" s="25"/>
      <c r="R60" s="25"/>
      <c r="S60" s="25"/>
      <c r="T60" s="25"/>
      <c r="U60" s="25"/>
      <c r="V60" s="25"/>
      <c r="W60" s="25"/>
      <c r="X60" s="25"/>
      <c r="Y60" s="25"/>
      <c r="Z60" s="25"/>
    </row>
    <row r="61" spans="1:26" ht="17.25" customHeight="1" x14ac:dyDescent="0.55000000000000004">
      <c r="A61" s="25"/>
      <c r="B61" s="38"/>
      <c r="C61" s="38"/>
      <c r="D61" s="38"/>
      <c r="F61" s="112"/>
      <c r="G61" s="112"/>
      <c r="H61" s="37"/>
      <c r="I61" s="37"/>
      <c r="J61" s="37"/>
      <c r="K61" s="25"/>
      <c r="L61" s="25"/>
      <c r="M61" s="25"/>
      <c r="N61" s="25"/>
      <c r="O61" s="25"/>
      <c r="P61" s="25"/>
      <c r="Q61" s="25"/>
      <c r="R61" s="25"/>
      <c r="S61" s="25"/>
      <c r="T61" s="25"/>
      <c r="U61" s="25"/>
      <c r="V61" s="25"/>
      <c r="W61" s="25"/>
      <c r="X61" s="25"/>
      <c r="Y61" s="25"/>
      <c r="Z61" s="25"/>
    </row>
    <row r="62" spans="1:26" ht="17.25" customHeight="1" x14ac:dyDescent="0.55000000000000004">
      <c r="A62" s="25"/>
      <c r="B62" s="38"/>
      <c r="C62" s="38"/>
      <c r="D62" s="38"/>
      <c r="F62" s="112"/>
      <c r="G62" s="112"/>
      <c r="H62" s="37"/>
      <c r="I62" s="37"/>
      <c r="J62" s="37"/>
      <c r="K62" s="25"/>
      <c r="L62" s="25"/>
      <c r="M62" s="25"/>
      <c r="N62" s="25"/>
      <c r="O62" s="25"/>
      <c r="P62" s="25"/>
      <c r="Q62" s="25"/>
      <c r="R62" s="25"/>
      <c r="S62" s="25"/>
      <c r="T62" s="25"/>
      <c r="U62" s="25"/>
      <c r="V62" s="25"/>
      <c r="W62" s="25"/>
      <c r="X62" s="25"/>
      <c r="Y62" s="25"/>
      <c r="Z62" s="25"/>
    </row>
    <row r="63" spans="1:26" ht="17.25" customHeight="1" x14ac:dyDescent="0.55000000000000004">
      <c r="A63" s="25"/>
      <c r="B63" s="38"/>
      <c r="C63" s="38"/>
      <c r="D63" s="38"/>
      <c r="F63" s="112"/>
      <c r="G63" s="112"/>
      <c r="H63" s="37"/>
      <c r="I63" s="37"/>
      <c r="J63" s="37"/>
      <c r="K63" s="25"/>
      <c r="L63" s="25"/>
      <c r="M63" s="25"/>
      <c r="N63" s="25"/>
      <c r="O63" s="25"/>
      <c r="P63" s="25"/>
      <c r="Q63" s="25"/>
      <c r="R63" s="25"/>
      <c r="S63" s="25"/>
      <c r="T63" s="25"/>
      <c r="U63" s="25"/>
      <c r="V63" s="25"/>
      <c r="W63" s="25"/>
      <c r="X63" s="25"/>
      <c r="Y63" s="25"/>
      <c r="Z63" s="25"/>
    </row>
    <row r="64" spans="1:26" ht="17.25" customHeight="1" x14ac:dyDescent="0.55000000000000004">
      <c r="A64" s="25"/>
      <c r="B64" s="38"/>
      <c r="C64" s="38"/>
      <c r="D64" s="38"/>
      <c r="F64" s="112"/>
      <c r="G64" s="112"/>
      <c r="H64" s="37"/>
      <c r="I64" s="37"/>
      <c r="J64" s="37"/>
      <c r="K64" s="25"/>
      <c r="L64" s="25"/>
      <c r="M64" s="25"/>
      <c r="N64" s="25"/>
      <c r="O64" s="25"/>
      <c r="P64" s="25"/>
      <c r="Q64" s="25"/>
      <c r="R64" s="25"/>
      <c r="S64" s="25"/>
      <c r="T64" s="25"/>
      <c r="U64" s="25"/>
      <c r="V64" s="25"/>
      <c r="W64" s="25"/>
      <c r="X64" s="25"/>
      <c r="Y64" s="25"/>
      <c r="Z64" s="25"/>
    </row>
    <row r="65" spans="1:26" ht="17.25" customHeight="1" x14ac:dyDescent="0.55000000000000004">
      <c r="A65" s="25"/>
      <c r="B65" s="38"/>
      <c r="C65" s="38"/>
      <c r="D65" s="37"/>
      <c r="E65" s="37"/>
      <c r="F65" s="37"/>
      <c r="G65" s="37"/>
      <c r="H65" s="37"/>
      <c r="I65" s="37"/>
      <c r="J65" s="37"/>
      <c r="K65" s="25"/>
      <c r="L65" s="25"/>
      <c r="M65" s="25"/>
      <c r="N65" s="25"/>
      <c r="O65" s="25"/>
      <c r="P65" s="25"/>
      <c r="Q65" s="25"/>
      <c r="R65" s="25"/>
      <c r="S65" s="25"/>
      <c r="T65" s="25"/>
      <c r="U65" s="25"/>
      <c r="V65" s="25"/>
      <c r="W65" s="25"/>
      <c r="X65" s="25"/>
      <c r="Y65" s="25"/>
      <c r="Z65" s="25"/>
    </row>
    <row r="66" spans="1:26" ht="17.25" customHeight="1" x14ac:dyDescent="0.55000000000000004">
      <c r="A66" s="25"/>
      <c r="B66" s="38"/>
      <c r="C66" s="38"/>
      <c r="D66" s="37"/>
      <c r="E66" s="37"/>
      <c r="F66" s="37"/>
      <c r="G66" s="37"/>
      <c r="H66" s="37"/>
      <c r="I66" s="37"/>
      <c r="J66" s="37"/>
      <c r="K66" s="25"/>
      <c r="L66" s="25"/>
      <c r="M66" s="25"/>
      <c r="N66" s="25"/>
      <c r="O66" s="25"/>
      <c r="P66" s="25"/>
      <c r="Q66" s="25"/>
      <c r="R66" s="25"/>
      <c r="S66" s="25"/>
      <c r="T66" s="25"/>
      <c r="U66" s="25"/>
      <c r="V66" s="25"/>
      <c r="W66" s="25"/>
      <c r="X66" s="25"/>
      <c r="Y66" s="25"/>
      <c r="Z66" s="25"/>
    </row>
    <row r="67" spans="1:26" ht="17.25" customHeight="1" x14ac:dyDescent="0.55000000000000004">
      <c r="A67" s="25"/>
      <c r="B67" s="38"/>
      <c r="C67" s="38"/>
      <c r="D67" s="37"/>
      <c r="E67" s="37"/>
      <c r="F67" s="37"/>
      <c r="G67" s="37"/>
      <c r="H67" s="37"/>
      <c r="I67" s="37"/>
      <c r="J67" s="37"/>
      <c r="K67" s="25"/>
      <c r="L67" s="25"/>
      <c r="M67" s="25"/>
      <c r="N67" s="25"/>
      <c r="O67" s="25"/>
      <c r="P67" s="25"/>
      <c r="Q67" s="25"/>
      <c r="R67" s="25"/>
      <c r="S67" s="25"/>
      <c r="T67" s="25"/>
      <c r="U67" s="25"/>
      <c r="V67" s="25"/>
      <c r="W67" s="25"/>
      <c r="X67" s="25"/>
      <c r="Y67" s="25"/>
      <c r="Z67" s="25"/>
    </row>
    <row r="68" spans="1:26" ht="17.25" customHeight="1" x14ac:dyDescent="0.55000000000000004">
      <c r="A68" s="25"/>
      <c r="B68" s="38"/>
      <c r="C68" s="38"/>
      <c r="D68" s="37"/>
      <c r="E68" s="37"/>
      <c r="F68" s="37"/>
      <c r="G68" s="37"/>
      <c r="H68" s="37"/>
      <c r="I68" s="37"/>
      <c r="J68" s="37"/>
      <c r="K68" s="25"/>
      <c r="L68" s="25"/>
      <c r="M68" s="25"/>
      <c r="N68" s="25"/>
      <c r="O68" s="25"/>
      <c r="P68" s="25"/>
      <c r="Q68" s="25"/>
      <c r="R68" s="25"/>
      <c r="S68" s="25"/>
      <c r="T68" s="25"/>
      <c r="U68" s="25"/>
      <c r="V68" s="25"/>
      <c r="W68" s="25"/>
      <c r="X68" s="25"/>
      <c r="Y68" s="25"/>
      <c r="Z68" s="25"/>
    </row>
    <row r="69" spans="1:26" ht="17.25" customHeight="1" x14ac:dyDescent="0.55000000000000004">
      <c r="A69" s="25"/>
      <c r="B69" s="38"/>
      <c r="C69" s="38"/>
      <c r="D69" s="37"/>
      <c r="E69" s="37"/>
      <c r="F69" s="37"/>
      <c r="G69" s="37"/>
      <c r="H69" s="37"/>
      <c r="I69" s="37"/>
      <c r="J69" s="37"/>
      <c r="K69" s="25"/>
      <c r="L69" s="25"/>
      <c r="M69" s="25"/>
      <c r="N69" s="25"/>
      <c r="O69" s="25"/>
      <c r="P69" s="25"/>
      <c r="Q69" s="25"/>
      <c r="R69" s="25"/>
      <c r="S69" s="25"/>
      <c r="T69" s="25"/>
      <c r="U69" s="25"/>
      <c r="V69" s="25"/>
      <c r="W69" s="25"/>
      <c r="X69" s="25"/>
      <c r="Y69" s="25"/>
      <c r="Z69" s="25"/>
    </row>
    <row r="70" spans="1:26" ht="17.25" customHeight="1" x14ac:dyDescent="0.55000000000000004">
      <c r="A70" s="25"/>
      <c r="B70" s="38"/>
      <c r="C70" s="38"/>
      <c r="D70" s="37"/>
      <c r="E70" s="37"/>
      <c r="F70" s="37"/>
      <c r="G70" s="37"/>
      <c r="H70" s="37"/>
      <c r="I70" s="37"/>
      <c r="J70" s="37"/>
      <c r="K70" s="25"/>
      <c r="L70" s="25"/>
      <c r="M70" s="25"/>
      <c r="N70" s="25"/>
      <c r="O70" s="25"/>
      <c r="P70" s="25"/>
      <c r="Q70" s="25"/>
      <c r="R70" s="25"/>
      <c r="S70" s="25"/>
      <c r="T70" s="25"/>
      <c r="U70" s="25"/>
      <c r="V70" s="25"/>
      <c r="W70" s="25"/>
      <c r="X70" s="25"/>
      <c r="Y70" s="25"/>
      <c r="Z70" s="25"/>
    </row>
    <row r="71" spans="1:26" ht="17.25" customHeight="1" x14ac:dyDescent="0.55000000000000004">
      <c r="A71" s="25"/>
      <c r="B71" s="38"/>
      <c r="C71" s="38"/>
      <c r="D71" s="37"/>
      <c r="E71" s="37"/>
      <c r="F71" s="37"/>
      <c r="G71" s="37"/>
      <c r="H71" s="37"/>
      <c r="I71" s="37"/>
      <c r="J71" s="37"/>
      <c r="K71" s="25"/>
      <c r="L71" s="25"/>
      <c r="M71" s="25"/>
      <c r="N71" s="25"/>
      <c r="O71" s="25"/>
      <c r="P71" s="25"/>
      <c r="Q71" s="25"/>
      <c r="R71" s="25"/>
      <c r="S71" s="25"/>
      <c r="T71" s="25"/>
      <c r="U71" s="25"/>
      <c r="V71" s="25"/>
      <c r="W71" s="25"/>
      <c r="X71" s="25"/>
      <c r="Y71" s="25"/>
      <c r="Z71" s="25"/>
    </row>
    <row r="72" spans="1:26" ht="17.25" customHeight="1" x14ac:dyDescent="0.55000000000000004">
      <c r="A72" s="25"/>
      <c r="B72" s="38"/>
      <c r="C72" s="38"/>
      <c r="D72" s="37"/>
      <c r="E72" s="37"/>
      <c r="F72" s="37"/>
      <c r="G72" s="37"/>
      <c r="H72" s="37"/>
      <c r="I72" s="37"/>
      <c r="J72" s="37"/>
      <c r="K72" s="25"/>
      <c r="L72" s="25"/>
      <c r="M72" s="25"/>
      <c r="N72" s="25"/>
      <c r="O72" s="25"/>
      <c r="P72" s="25"/>
      <c r="Q72" s="25"/>
      <c r="R72" s="25"/>
      <c r="S72" s="25"/>
      <c r="T72" s="25"/>
      <c r="U72" s="25"/>
      <c r="V72" s="25"/>
      <c r="W72" s="25"/>
      <c r="X72" s="25"/>
      <c r="Y72" s="25"/>
      <c r="Z72" s="25"/>
    </row>
    <row r="73" spans="1:26" ht="17.25" customHeight="1" x14ac:dyDescent="0.55000000000000004">
      <c r="A73" s="25"/>
      <c r="B73" s="38"/>
      <c r="C73" s="38"/>
      <c r="D73" s="37"/>
      <c r="E73" s="37"/>
      <c r="F73" s="37"/>
      <c r="G73" s="37"/>
      <c r="H73" s="37"/>
      <c r="I73" s="37"/>
      <c r="J73" s="37"/>
      <c r="K73" s="25"/>
      <c r="L73" s="25"/>
      <c r="M73" s="25"/>
      <c r="N73" s="25"/>
      <c r="O73" s="25"/>
      <c r="P73" s="25"/>
      <c r="Q73" s="25"/>
      <c r="R73" s="25"/>
      <c r="S73" s="25"/>
      <c r="T73" s="25"/>
      <c r="U73" s="25"/>
      <c r="V73" s="25"/>
      <c r="W73" s="25"/>
      <c r="X73" s="25"/>
      <c r="Y73" s="25"/>
      <c r="Z73" s="25"/>
    </row>
    <row r="74" spans="1:26" ht="17.25" customHeight="1" x14ac:dyDescent="0.55000000000000004">
      <c r="A74" s="25"/>
      <c r="B74" s="38"/>
      <c r="C74" s="38"/>
      <c r="D74" s="37"/>
      <c r="E74" s="37"/>
      <c r="F74" s="37"/>
      <c r="G74" s="37"/>
      <c r="H74" s="37"/>
      <c r="I74" s="37"/>
      <c r="J74" s="37"/>
      <c r="K74" s="25"/>
      <c r="L74" s="25"/>
      <c r="M74" s="25"/>
      <c r="N74" s="25"/>
      <c r="O74" s="25"/>
      <c r="P74" s="25"/>
      <c r="Q74" s="25"/>
      <c r="R74" s="25"/>
      <c r="S74" s="25"/>
      <c r="T74" s="25"/>
      <c r="U74" s="25"/>
      <c r="V74" s="25"/>
      <c r="W74" s="25"/>
      <c r="X74" s="25"/>
      <c r="Y74" s="25"/>
      <c r="Z74" s="25"/>
    </row>
    <row r="75" spans="1:26" ht="17.25" customHeight="1" x14ac:dyDescent="0.55000000000000004">
      <c r="A75" s="25"/>
      <c r="B75" s="38"/>
      <c r="C75" s="38"/>
      <c r="D75" s="37"/>
      <c r="E75" s="37"/>
      <c r="F75" s="37"/>
      <c r="G75" s="37"/>
      <c r="H75" s="37"/>
      <c r="I75" s="37"/>
      <c r="J75" s="37"/>
      <c r="K75" s="25"/>
      <c r="L75" s="25"/>
      <c r="M75" s="25"/>
      <c r="N75" s="25"/>
      <c r="O75" s="25"/>
      <c r="P75" s="25"/>
      <c r="Q75" s="25"/>
      <c r="R75" s="25"/>
      <c r="S75" s="25"/>
      <c r="T75" s="25"/>
      <c r="U75" s="25"/>
      <c r="V75" s="25"/>
      <c r="W75" s="25"/>
      <c r="X75" s="25"/>
      <c r="Y75" s="25"/>
      <c r="Z75" s="25"/>
    </row>
    <row r="76" spans="1:26" ht="17.25" customHeight="1" x14ac:dyDescent="0.55000000000000004">
      <c r="A76" s="25"/>
      <c r="B76" s="38"/>
      <c r="C76" s="38"/>
      <c r="D76" s="37"/>
      <c r="E76" s="37"/>
      <c r="F76" s="37"/>
      <c r="G76" s="37"/>
      <c r="H76" s="37"/>
      <c r="I76" s="37"/>
      <c r="J76" s="37"/>
      <c r="K76" s="25"/>
      <c r="L76" s="25"/>
      <c r="M76" s="25"/>
      <c r="N76" s="25"/>
      <c r="O76" s="25"/>
      <c r="P76" s="25"/>
      <c r="Q76" s="25"/>
      <c r="R76" s="25"/>
      <c r="S76" s="25"/>
      <c r="T76" s="25"/>
      <c r="U76" s="25"/>
      <c r="V76" s="25"/>
      <c r="W76" s="25"/>
      <c r="X76" s="25"/>
      <c r="Y76" s="25"/>
      <c r="Z76" s="25"/>
    </row>
    <row r="77" spans="1:26" ht="17.25" customHeight="1" x14ac:dyDescent="0.55000000000000004">
      <c r="A77" s="25"/>
      <c r="B77" s="38"/>
      <c r="C77" s="38"/>
      <c r="D77" s="37"/>
      <c r="E77" s="37"/>
      <c r="F77" s="37"/>
      <c r="G77" s="37"/>
      <c r="H77" s="37"/>
      <c r="I77" s="37"/>
      <c r="J77" s="37"/>
      <c r="K77" s="25"/>
      <c r="L77" s="25"/>
      <c r="M77" s="25"/>
      <c r="N77" s="25"/>
      <c r="O77" s="25"/>
      <c r="P77" s="25"/>
      <c r="Q77" s="25"/>
      <c r="R77" s="25"/>
      <c r="S77" s="25"/>
      <c r="T77" s="25"/>
      <c r="U77" s="25"/>
      <c r="V77" s="25"/>
      <c r="W77" s="25"/>
      <c r="X77" s="25"/>
      <c r="Y77" s="25"/>
      <c r="Z77" s="25"/>
    </row>
    <row r="78" spans="1:26" ht="17.25" customHeight="1" x14ac:dyDescent="0.55000000000000004">
      <c r="A78" s="25"/>
      <c r="B78" s="38"/>
      <c r="C78" s="38"/>
      <c r="D78" s="37"/>
      <c r="E78" s="37"/>
      <c r="F78" s="37"/>
      <c r="G78" s="37"/>
      <c r="H78" s="37"/>
      <c r="I78" s="37"/>
      <c r="J78" s="37"/>
      <c r="K78" s="25"/>
      <c r="L78" s="25"/>
      <c r="M78" s="25"/>
      <c r="N78" s="25"/>
      <c r="O78" s="25"/>
      <c r="P78" s="25"/>
      <c r="Q78" s="25"/>
      <c r="R78" s="25"/>
      <c r="S78" s="25"/>
      <c r="T78" s="25"/>
      <c r="U78" s="25"/>
      <c r="V78" s="25"/>
      <c r="W78" s="25"/>
      <c r="X78" s="25"/>
      <c r="Y78" s="25"/>
      <c r="Z78" s="25"/>
    </row>
    <row r="79" spans="1:26" ht="17.25" customHeight="1" x14ac:dyDescent="0.55000000000000004">
      <c r="A79" s="25"/>
      <c r="B79" s="38"/>
      <c r="C79" s="38"/>
      <c r="D79" s="37"/>
      <c r="E79" s="37"/>
      <c r="F79" s="37"/>
      <c r="G79" s="37"/>
      <c r="H79" s="37"/>
      <c r="I79" s="37"/>
      <c r="J79" s="37"/>
      <c r="K79" s="25"/>
      <c r="L79" s="25"/>
      <c r="M79" s="25"/>
      <c r="N79" s="25"/>
      <c r="O79" s="25"/>
      <c r="P79" s="25"/>
      <c r="Q79" s="25"/>
      <c r="R79" s="25"/>
      <c r="S79" s="25"/>
      <c r="T79" s="25"/>
      <c r="U79" s="25"/>
      <c r="V79" s="25"/>
      <c r="W79" s="25"/>
      <c r="X79" s="25"/>
      <c r="Y79" s="25"/>
      <c r="Z79" s="25"/>
    </row>
    <row r="80" spans="1:26" ht="17.25" customHeight="1" x14ac:dyDescent="0.55000000000000004">
      <c r="A80" s="25"/>
      <c r="B80" s="38"/>
      <c r="C80" s="38"/>
      <c r="D80" s="37"/>
      <c r="E80" s="37"/>
      <c r="F80" s="37"/>
      <c r="G80" s="37"/>
      <c r="H80" s="37"/>
      <c r="I80" s="37"/>
      <c r="J80" s="37"/>
      <c r="K80" s="25"/>
      <c r="L80" s="25"/>
      <c r="M80" s="25"/>
      <c r="N80" s="25"/>
      <c r="O80" s="25"/>
      <c r="P80" s="25"/>
      <c r="Q80" s="25"/>
      <c r="R80" s="25"/>
      <c r="S80" s="25"/>
      <c r="T80" s="25"/>
      <c r="U80" s="25"/>
      <c r="V80" s="25"/>
      <c r="W80" s="25"/>
      <c r="X80" s="25"/>
      <c r="Y80" s="25"/>
      <c r="Z80" s="25"/>
    </row>
    <row r="81" spans="1:26" ht="17.25" customHeight="1" x14ac:dyDescent="0.55000000000000004">
      <c r="A81" s="25"/>
      <c r="B81" s="38"/>
      <c r="C81" s="38"/>
      <c r="D81" s="37"/>
      <c r="E81" s="37"/>
      <c r="F81" s="37"/>
      <c r="G81" s="37"/>
      <c r="H81" s="37"/>
      <c r="I81" s="37"/>
      <c r="J81" s="37"/>
      <c r="K81" s="25"/>
      <c r="L81" s="25"/>
      <c r="M81" s="25"/>
      <c r="N81" s="25"/>
      <c r="O81" s="25"/>
      <c r="P81" s="25"/>
      <c r="Q81" s="25"/>
      <c r="R81" s="25"/>
      <c r="S81" s="25"/>
      <c r="T81" s="25"/>
      <c r="U81" s="25"/>
      <c r="V81" s="25"/>
      <c r="W81" s="25"/>
      <c r="X81" s="25"/>
      <c r="Y81" s="25"/>
      <c r="Z81" s="25"/>
    </row>
    <row r="82" spans="1:26" ht="17.25" customHeight="1" x14ac:dyDescent="0.55000000000000004">
      <c r="A82" s="25"/>
      <c r="B82" s="38"/>
      <c r="C82" s="38"/>
      <c r="D82" s="37"/>
      <c r="E82" s="37"/>
      <c r="F82" s="37"/>
      <c r="G82" s="37"/>
      <c r="H82" s="37"/>
      <c r="I82" s="37"/>
      <c r="J82" s="37"/>
      <c r="K82" s="25"/>
      <c r="L82" s="25"/>
      <c r="M82" s="25"/>
      <c r="N82" s="25"/>
      <c r="O82" s="25"/>
      <c r="P82" s="25"/>
      <c r="Q82" s="25"/>
      <c r="R82" s="25"/>
      <c r="S82" s="25"/>
      <c r="T82" s="25"/>
      <c r="U82" s="25"/>
      <c r="V82" s="25"/>
      <c r="W82" s="25"/>
      <c r="X82" s="25"/>
      <c r="Y82" s="25"/>
      <c r="Z82" s="25"/>
    </row>
    <row r="83" spans="1:26" ht="17.25" customHeight="1" x14ac:dyDescent="0.55000000000000004">
      <c r="A83" s="25"/>
      <c r="B83" s="38"/>
      <c r="C83" s="38"/>
      <c r="D83" s="37"/>
      <c r="E83" s="37"/>
      <c r="F83" s="37"/>
      <c r="G83" s="37"/>
      <c r="H83" s="37"/>
      <c r="I83" s="37"/>
      <c r="J83" s="37"/>
      <c r="K83" s="25"/>
      <c r="L83" s="25"/>
      <c r="M83" s="25"/>
      <c r="N83" s="25"/>
      <c r="O83" s="25"/>
      <c r="P83" s="25"/>
      <c r="Q83" s="25"/>
      <c r="R83" s="25"/>
      <c r="S83" s="25"/>
      <c r="T83" s="25"/>
      <c r="U83" s="25"/>
      <c r="V83" s="25"/>
      <c r="W83" s="25"/>
      <c r="X83" s="25"/>
      <c r="Y83" s="25"/>
      <c r="Z83" s="25"/>
    </row>
    <row r="84" spans="1:26" ht="17.25" customHeight="1" x14ac:dyDescent="0.55000000000000004">
      <c r="A84" s="25"/>
      <c r="B84" s="38"/>
      <c r="C84" s="38"/>
      <c r="D84" s="37"/>
      <c r="E84" s="37"/>
      <c r="F84" s="37"/>
      <c r="G84" s="37"/>
      <c r="H84" s="37"/>
      <c r="I84" s="37"/>
      <c r="J84" s="37"/>
      <c r="K84" s="25"/>
      <c r="L84" s="25"/>
      <c r="M84" s="25"/>
      <c r="N84" s="25"/>
      <c r="O84" s="25"/>
      <c r="P84" s="25"/>
      <c r="Q84" s="25"/>
      <c r="R84" s="25"/>
      <c r="S84" s="25"/>
      <c r="T84" s="25"/>
      <c r="U84" s="25"/>
      <c r="V84" s="25"/>
      <c r="W84" s="25"/>
      <c r="X84" s="25"/>
      <c r="Y84" s="25"/>
      <c r="Z84" s="25"/>
    </row>
    <row r="85" spans="1:26" ht="17.25" customHeight="1" x14ac:dyDescent="0.55000000000000004">
      <c r="A85" s="25"/>
      <c r="B85" s="38"/>
      <c r="C85" s="38"/>
      <c r="D85" s="37"/>
      <c r="E85" s="37"/>
      <c r="F85" s="37"/>
      <c r="G85" s="37"/>
      <c r="H85" s="37"/>
      <c r="I85" s="37"/>
      <c r="J85" s="37"/>
      <c r="K85" s="25"/>
      <c r="L85" s="25"/>
      <c r="M85" s="25"/>
      <c r="N85" s="25"/>
      <c r="O85" s="25"/>
      <c r="P85" s="25"/>
      <c r="Q85" s="25"/>
      <c r="R85" s="25"/>
      <c r="S85" s="25"/>
      <c r="T85" s="25"/>
      <c r="U85" s="25"/>
      <c r="V85" s="25"/>
      <c r="W85" s="25"/>
      <c r="X85" s="25"/>
      <c r="Y85" s="25"/>
      <c r="Z85" s="25"/>
    </row>
    <row r="86" spans="1:26" ht="17.25" customHeight="1" x14ac:dyDescent="0.55000000000000004">
      <c r="A86" s="25"/>
      <c r="B86" s="38"/>
      <c r="C86" s="38"/>
      <c r="D86" s="37"/>
      <c r="E86" s="37"/>
      <c r="F86" s="37"/>
      <c r="G86" s="37"/>
      <c r="H86" s="37"/>
      <c r="I86" s="37"/>
      <c r="J86" s="37"/>
      <c r="K86" s="25"/>
      <c r="L86" s="25"/>
      <c r="M86" s="25"/>
      <c r="N86" s="25"/>
      <c r="O86" s="25"/>
      <c r="P86" s="25"/>
      <c r="Q86" s="25"/>
      <c r="R86" s="25"/>
      <c r="S86" s="25"/>
      <c r="T86" s="25"/>
      <c r="U86" s="25"/>
      <c r="V86" s="25"/>
      <c r="W86" s="25"/>
      <c r="X86" s="25"/>
      <c r="Y86" s="25"/>
      <c r="Z86" s="25"/>
    </row>
    <row r="87" spans="1:26" ht="17.25" customHeight="1" x14ac:dyDescent="0.55000000000000004">
      <c r="A87" s="25"/>
      <c r="B87" s="38"/>
      <c r="C87" s="38"/>
      <c r="D87" s="37"/>
      <c r="E87" s="37"/>
      <c r="F87" s="37"/>
      <c r="G87" s="37"/>
      <c r="H87" s="37"/>
      <c r="I87" s="37"/>
      <c r="J87" s="37"/>
      <c r="K87" s="25"/>
      <c r="L87" s="25"/>
      <c r="M87" s="25"/>
      <c r="N87" s="25"/>
      <c r="O87" s="25"/>
      <c r="P87" s="25"/>
      <c r="Q87" s="25"/>
      <c r="R87" s="25"/>
      <c r="S87" s="25"/>
      <c r="T87" s="25"/>
      <c r="U87" s="25"/>
      <c r="V87" s="25"/>
      <c r="W87" s="25"/>
      <c r="X87" s="25"/>
      <c r="Y87" s="25"/>
      <c r="Z87" s="25"/>
    </row>
    <row r="88" spans="1:26" ht="17.25" customHeight="1" x14ac:dyDescent="0.55000000000000004">
      <c r="A88" s="25"/>
      <c r="B88" s="38"/>
      <c r="C88" s="38"/>
      <c r="D88" s="37"/>
      <c r="E88" s="37"/>
      <c r="F88" s="37"/>
      <c r="G88" s="37"/>
      <c r="H88" s="37"/>
      <c r="I88" s="37"/>
      <c r="J88" s="37"/>
      <c r="K88" s="25"/>
      <c r="L88" s="25"/>
      <c r="M88" s="25"/>
      <c r="N88" s="25"/>
      <c r="O88" s="25"/>
      <c r="P88" s="25"/>
      <c r="Q88" s="25"/>
      <c r="R88" s="25"/>
      <c r="S88" s="25"/>
      <c r="T88" s="25"/>
      <c r="U88" s="25"/>
      <c r="V88" s="25"/>
      <c r="W88" s="25"/>
      <c r="X88" s="25"/>
      <c r="Y88" s="25"/>
      <c r="Z88" s="25"/>
    </row>
    <row r="89" spans="1:26" ht="17.25" customHeight="1" x14ac:dyDescent="0.55000000000000004">
      <c r="A89" s="25"/>
      <c r="B89" s="38"/>
      <c r="C89" s="38"/>
      <c r="D89" s="37"/>
      <c r="E89" s="37"/>
      <c r="F89" s="37"/>
      <c r="G89" s="37"/>
      <c r="H89" s="37"/>
      <c r="I89" s="37"/>
      <c r="J89" s="37"/>
      <c r="K89" s="25"/>
      <c r="L89" s="25"/>
      <c r="M89" s="25"/>
      <c r="N89" s="25"/>
      <c r="O89" s="25"/>
      <c r="P89" s="25"/>
      <c r="Q89" s="25"/>
      <c r="R89" s="25"/>
      <c r="S89" s="25"/>
      <c r="T89" s="25"/>
      <c r="U89" s="25"/>
      <c r="V89" s="25"/>
      <c r="W89" s="25"/>
      <c r="X89" s="25"/>
      <c r="Y89" s="25"/>
      <c r="Z89" s="25"/>
    </row>
    <row r="90" spans="1:26" ht="17.25" customHeight="1" x14ac:dyDescent="0.55000000000000004">
      <c r="A90" s="25"/>
      <c r="B90" s="38"/>
      <c r="C90" s="38"/>
      <c r="D90" s="37"/>
      <c r="E90" s="37"/>
      <c r="F90" s="37"/>
      <c r="G90" s="37"/>
      <c r="H90" s="37"/>
      <c r="I90" s="37"/>
      <c r="J90" s="37"/>
      <c r="K90" s="25"/>
      <c r="L90" s="25"/>
      <c r="M90" s="25"/>
      <c r="N90" s="25"/>
      <c r="O90" s="25"/>
      <c r="P90" s="25"/>
      <c r="Q90" s="25"/>
      <c r="R90" s="25"/>
      <c r="S90" s="25"/>
      <c r="T90" s="25"/>
      <c r="U90" s="25"/>
      <c r="V90" s="25"/>
      <c r="W90" s="25"/>
      <c r="X90" s="25"/>
      <c r="Y90" s="25"/>
      <c r="Z90" s="25"/>
    </row>
    <row r="91" spans="1:26" ht="17.25" customHeight="1" x14ac:dyDescent="0.55000000000000004">
      <c r="A91" s="25"/>
      <c r="B91" s="38"/>
      <c r="C91" s="38"/>
      <c r="D91" s="37"/>
      <c r="E91" s="37"/>
      <c r="F91" s="37"/>
      <c r="G91" s="37"/>
      <c r="H91" s="37"/>
      <c r="I91" s="37"/>
      <c r="J91" s="37"/>
      <c r="K91" s="25"/>
      <c r="L91" s="25"/>
      <c r="M91" s="25"/>
      <c r="N91" s="25"/>
      <c r="O91" s="25"/>
      <c r="P91" s="25"/>
      <c r="Q91" s="25"/>
      <c r="R91" s="25"/>
      <c r="S91" s="25"/>
      <c r="T91" s="25"/>
      <c r="U91" s="25"/>
      <c r="V91" s="25"/>
      <c r="W91" s="25"/>
      <c r="X91" s="25"/>
      <c r="Y91" s="25"/>
      <c r="Z91" s="25"/>
    </row>
    <row r="92" spans="1:26" ht="17.25" customHeight="1" x14ac:dyDescent="0.55000000000000004">
      <c r="A92" s="25"/>
      <c r="B92" s="38"/>
      <c r="C92" s="38"/>
      <c r="D92" s="37"/>
      <c r="E92" s="37"/>
      <c r="F92" s="37"/>
      <c r="G92" s="37"/>
      <c r="H92" s="37"/>
      <c r="I92" s="37"/>
      <c r="J92" s="37"/>
      <c r="K92" s="25"/>
      <c r="L92" s="25"/>
      <c r="M92" s="25"/>
      <c r="N92" s="25"/>
      <c r="O92" s="25"/>
      <c r="P92" s="25"/>
      <c r="Q92" s="25"/>
      <c r="R92" s="25"/>
      <c r="S92" s="25"/>
      <c r="T92" s="25"/>
      <c r="U92" s="25"/>
      <c r="V92" s="25"/>
      <c r="W92" s="25"/>
      <c r="X92" s="25"/>
      <c r="Y92" s="25"/>
      <c r="Z92" s="25"/>
    </row>
    <row r="93" spans="1:26" ht="17.25" customHeight="1" x14ac:dyDescent="0.55000000000000004">
      <c r="A93" s="25"/>
      <c r="B93" s="38"/>
      <c r="C93" s="38"/>
      <c r="D93" s="37"/>
      <c r="E93" s="37"/>
      <c r="F93" s="37"/>
      <c r="G93" s="37"/>
      <c r="H93" s="37"/>
      <c r="I93" s="37"/>
      <c r="J93" s="37"/>
      <c r="K93" s="25"/>
      <c r="L93" s="25"/>
      <c r="M93" s="25"/>
      <c r="N93" s="25"/>
      <c r="O93" s="25"/>
      <c r="P93" s="25"/>
      <c r="Q93" s="25"/>
      <c r="R93" s="25"/>
      <c r="S93" s="25"/>
      <c r="T93" s="25"/>
      <c r="U93" s="25"/>
      <c r="V93" s="25"/>
      <c r="W93" s="25"/>
      <c r="X93" s="25"/>
      <c r="Y93" s="25"/>
      <c r="Z93" s="25"/>
    </row>
    <row r="94" spans="1:26" ht="17.25" customHeight="1" x14ac:dyDescent="0.55000000000000004">
      <c r="A94" s="25"/>
      <c r="B94" s="38"/>
      <c r="C94" s="38"/>
      <c r="D94" s="37"/>
      <c r="E94" s="37"/>
      <c r="F94" s="37"/>
      <c r="G94" s="37"/>
      <c r="H94" s="37"/>
      <c r="I94" s="37"/>
      <c r="J94" s="37"/>
      <c r="K94" s="25"/>
      <c r="L94" s="25"/>
      <c r="M94" s="25"/>
      <c r="N94" s="25"/>
      <c r="O94" s="25"/>
      <c r="P94" s="25"/>
      <c r="Q94" s="25"/>
      <c r="R94" s="25"/>
      <c r="S94" s="25"/>
      <c r="T94" s="25"/>
      <c r="U94" s="25"/>
      <c r="V94" s="25"/>
      <c r="W94" s="25"/>
      <c r="X94" s="25"/>
      <c r="Y94" s="25"/>
      <c r="Z94" s="25"/>
    </row>
    <row r="95" spans="1:26" ht="17.25" customHeight="1" x14ac:dyDescent="0.55000000000000004">
      <c r="A95" s="25"/>
      <c r="B95" s="38"/>
      <c r="C95" s="38"/>
      <c r="D95" s="37"/>
      <c r="E95" s="37"/>
      <c r="F95" s="37"/>
      <c r="G95" s="37"/>
      <c r="H95" s="37"/>
      <c r="I95" s="37"/>
      <c r="J95" s="37"/>
      <c r="K95" s="25"/>
      <c r="L95" s="25"/>
      <c r="M95" s="25"/>
      <c r="N95" s="25"/>
      <c r="O95" s="25"/>
      <c r="P95" s="25"/>
      <c r="Q95" s="25"/>
      <c r="R95" s="25"/>
      <c r="S95" s="25"/>
      <c r="T95" s="25"/>
      <c r="U95" s="25"/>
      <c r="V95" s="25"/>
      <c r="W95" s="25"/>
      <c r="X95" s="25"/>
      <c r="Y95" s="25"/>
      <c r="Z95" s="25"/>
    </row>
    <row r="96" spans="1:26" ht="17.25" customHeight="1" x14ac:dyDescent="0.55000000000000004">
      <c r="A96" s="25"/>
      <c r="B96" s="38"/>
      <c r="C96" s="38"/>
      <c r="D96" s="37"/>
      <c r="E96" s="37"/>
      <c r="F96" s="37"/>
      <c r="G96" s="37"/>
      <c r="H96" s="37"/>
      <c r="I96" s="37"/>
      <c r="J96" s="37"/>
      <c r="K96" s="25"/>
      <c r="L96" s="25"/>
      <c r="M96" s="25"/>
      <c r="N96" s="25"/>
      <c r="O96" s="25"/>
      <c r="P96" s="25"/>
      <c r="Q96" s="25"/>
      <c r="R96" s="25"/>
      <c r="S96" s="25"/>
      <c r="T96" s="25"/>
      <c r="U96" s="25"/>
      <c r="V96" s="25"/>
      <c r="W96" s="25"/>
      <c r="X96" s="25"/>
      <c r="Y96" s="25"/>
      <c r="Z96" s="25"/>
    </row>
    <row r="97" spans="1:26" ht="17.25" customHeight="1" x14ac:dyDescent="0.55000000000000004">
      <c r="A97" s="25"/>
      <c r="B97" s="38"/>
      <c r="C97" s="38"/>
      <c r="D97" s="37"/>
      <c r="E97" s="37"/>
      <c r="F97" s="37"/>
      <c r="G97" s="37"/>
      <c r="H97" s="37"/>
      <c r="I97" s="37"/>
      <c r="J97" s="37"/>
      <c r="K97" s="25"/>
      <c r="L97" s="25"/>
      <c r="M97" s="25"/>
      <c r="N97" s="25"/>
      <c r="O97" s="25"/>
      <c r="P97" s="25"/>
      <c r="Q97" s="25"/>
      <c r="R97" s="25"/>
      <c r="S97" s="25"/>
      <c r="T97" s="25"/>
      <c r="U97" s="25"/>
      <c r="V97" s="25"/>
      <c r="W97" s="25"/>
      <c r="X97" s="25"/>
      <c r="Y97" s="25"/>
      <c r="Z97" s="25"/>
    </row>
    <row r="98" spans="1:26" ht="17.25" customHeight="1" x14ac:dyDescent="0.55000000000000004">
      <c r="A98" s="25"/>
      <c r="B98" s="37"/>
      <c r="C98" s="37"/>
      <c r="D98" s="37"/>
      <c r="E98" s="37"/>
      <c r="F98" s="37"/>
      <c r="G98" s="37"/>
      <c r="H98" s="37"/>
      <c r="I98" s="37"/>
      <c r="J98" s="37"/>
      <c r="K98" s="25"/>
      <c r="L98" s="25"/>
      <c r="M98" s="25"/>
      <c r="N98" s="25"/>
      <c r="O98" s="25"/>
      <c r="P98" s="25"/>
      <c r="Q98" s="25"/>
      <c r="R98" s="25"/>
      <c r="S98" s="25"/>
      <c r="T98" s="25"/>
      <c r="U98" s="25"/>
      <c r="V98" s="25"/>
      <c r="W98" s="25"/>
      <c r="X98" s="25"/>
      <c r="Y98" s="25"/>
      <c r="Z98" s="25"/>
    </row>
    <row r="99" spans="1:26" ht="17.25" customHeight="1" x14ac:dyDescent="0.55000000000000004">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spans="1:26" ht="17.25" customHeight="1" x14ac:dyDescent="0.55000000000000004">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spans="1:26" ht="17.25" customHeight="1" x14ac:dyDescent="0.55000000000000004">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spans="1:26" ht="17.25" customHeight="1" x14ac:dyDescent="0.55000000000000004">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1:26" ht="17.25" customHeight="1" x14ac:dyDescent="0.55000000000000004">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spans="1:26" ht="17.25" customHeight="1" x14ac:dyDescent="0.550000000000000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ht="17.25" customHeight="1" x14ac:dyDescent="0.55000000000000004">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ht="17.25" customHeight="1" x14ac:dyDescent="0.55000000000000004">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spans="1:26" ht="17.25" customHeight="1" x14ac:dyDescent="0.55000000000000004">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ht="17.25" customHeight="1" x14ac:dyDescent="0.55000000000000004">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ht="17.25" customHeight="1" x14ac:dyDescent="0.55000000000000004">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ht="17.25" customHeight="1" x14ac:dyDescent="0.55000000000000004">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spans="1:26" ht="17.25" customHeight="1" x14ac:dyDescent="0.55000000000000004">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ht="17.25" customHeight="1" x14ac:dyDescent="0.55000000000000004">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spans="1:26" ht="17.25" customHeight="1" x14ac:dyDescent="0.55000000000000004">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1:26" ht="17.25" customHeight="1" x14ac:dyDescent="0.55000000000000004">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ht="17.25" customHeight="1" x14ac:dyDescent="0.55000000000000004">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spans="1:26" ht="17.25" customHeight="1" x14ac:dyDescent="0.55000000000000004">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ht="17.25" customHeight="1" x14ac:dyDescent="0.55000000000000004">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1:26" ht="17.25" customHeight="1" x14ac:dyDescent="0.55000000000000004">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spans="1:26" ht="17.25" customHeight="1" x14ac:dyDescent="0.55000000000000004">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ht="17.25" customHeight="1" x14ac:dyDescent="0.55000000000000004">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ht="17.25" customHeight="1" x14ac:dyDescent="0.55000000000000004">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ht="17.25" customHeight="1" x14ac:dyDescent="0.55000000000000004">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ht="17.25" customHeight="1" x14ac:dyDescent="0.55000000000000004">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ht="17.25" customHeight="1" x14ac:dyDescent="0.55000000000000004">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ht="17.25" customHeight="1" x14ac:dyDescent="0.55000000000000004">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ht="17.25" customHeight="1" x14ac:dyDescent="0.55000000000000004">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ht="17.25" customHeight="1" x14ac:dyDescent="0.55000000000000004">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ht="17.25" customHeight="1" x14ac:dyDescent="0.55000000000000004">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ht="17.25" customHeight="1" x14ac:dyDescent="0.55000000000000004">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ht="17.25" customHeight="1" x14ac:dyDescent="0.55000000000000004">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ht="17.25" customHeight="1" x14ac:dyDescent="0.55000000000000004">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ht="17.25" customHeight="1" x14ac:dyDescent="0.55000000000000004">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ht="17.25" customHeight="1" x14ac:dyDescent="0.55000000000000004">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ht="17.25" customHeight="1" x14ac:dyDescent="0.55000000000000004">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ht="17.25" customHeight="1" x14ac:dyDescent="0.55000000000000004">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ht="17.25" customHeight="1" x14ac:dyDescent="0.55000000000000004">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ht="17.25" customHeight="1" x14ac:dyDescent="0.55000000000000004">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ht="17.25" customHeight="1" x14ac:dyDescent="0.55000000000000004">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ht="17.25" customHeight="1" x14ac:dyDescent="0.55000000000000004">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ht="17.25" customHeight="1" x14ac:dyDescent="0.55000000000000004">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ht="17.25" customHeight="1" x14ac:dyDescent="0.55000000000000004">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ht="17.25" customHeight="1" x14ac:dyDescent="0.55000000000000004">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ht="17.25" customHeight="1" x14ac:dyDescent="0.55000000000000004">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ht="17.25" customHeight="1" x14ac:dyDescent="0.55000000000000004">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1:26" ht="17.25" customHeight="1" x14ac:dyDescent="0.55000000000000004">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ht="17.25" customHeight="1" x14ac:dyDescent="0.55000000000000004">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1:26" ht="17.25" customHeight="1" x14ac:dyDescent="0.55000000000000004">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ht="17.25" customHeight="1" x14ac:dyDescent="0.55000000000000004">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1:26" ht="17.25" customHeight="1" x14ac:dyDescent="0.55000000000000004">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ht="17.25" customHeight="1" x14ac:dyDescent="0.55000000000000004">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1:26" ht="17.25" customHeight="1" x14ac:dyDescent="0.55000000000000004">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ht="17.25" customHeight="1" x14ac:dyDescent="0.55000000000000004">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1:26" ht="17.25" customHeight="1" x14ac:dyDescent="0.55000000000000004">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ht="17.25" customHeight="1" x14ac:dyDescent="0.55000000000000004">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1:26" ht="17.25" customHeight="1" x14ac:dyDescent="0.55000000000000004">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ht="17.25" customHeight="1" x14ac:dyDescent="0.55000000000000004">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1:26" ht="17.25" customHeight="1" x14ac:dyDescent="0.55000000000000004">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1:26" ht="17.25" customHeight="1" x14ac:dyDescent="0.55000000000000004">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spans="1:26" ht="17.25" customHeight="1" x14ac:dyDescent="0.55000000000000004">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1:26" ht="17.25" customHeight="1" x14ac:dyDescent="0.55000000000000004">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spans="1:26" ht="17.25" customHeight="1" x14ac:dyDescent="0.55000000000000004">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ht="17.25" customHeight="1" x14ac:dyDescent="0.55000000000000004">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spans="1:26" ht="17.25" customHeight="1" x14ac:dyDescent="0.55000000000000004">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1:26" ht="17.25" customHeight="1" x14ac:dyDescent="0.55000000000000004">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spans="1:26" ht="17.25" customHeight="1" x14ac:dyDescent="0.55000000000000004">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1:26" ht="17.25" customHeight="1" x14ac:dyDescent="0.55000000000000004">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spans="1:26" ht="17.25" customHeight="1" x14ac:dyDescent="0.55000000000000004">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ht="17.25" customHeight="1" x14ac:dyDescent="0.55000000000000004">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1:26" ht="17.25" customHeight="1" x14ac:dyDescent="0.55000000000000004">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ht="17.25" customHeight="1" x14ac:dyDescent="0.55000000000000004">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1:26" ht="17.25" customHeight="1" x14ac:dyDescent="0.55000000000000004">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26" ht="17.25" customHeight="1" x14ac:dyDescent="0.55000000000000004">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spans="1:26" ht="17.25" customHeight="1" x14ac:dyDescent="0.55000000000000004">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1:26" ht="17.25" customHeight="1" x14ac:dyDescent="0.55000000000000004">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ht="17.25" customHeight="1" x14ac:dyDescent="0.55000000000000004">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spans="1:26" ht="17.25" customHeight="1" x14ac:dyDescent="0.55000000000000004">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spans="1:26" ht="17.25" customHeight="1" x14ac:dyDescent="0.55000000000000004">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spans="1:26" ht="17.25" customHeight="1" x14ac:dyDescent="0.55000000000000004">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spans="1:26" ht="17.25" customHeight="1" x14ac:dyDescent="0.55000000000000004">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1:26" ht="17.25" customHeight="1" x14ac:dyDescent="0.55000000000000004">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spans="1:26" ht="17.25" customHeight="1" x14ac:dyDescent="0.55000000000000004">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spans="1:26" ht="17.25" customHeight="1" x14ac:dyDescent="0.55000000000000004">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spans="1:26" ht="17.25" customHeight="1" x14ac:dyDescent="0.55000000000000004">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spans="1:26" ht="17.25" customHeight="1" x14ac:dyDescent="0.55000000000000004">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1:26" ht="17.25" customHeight="1" x14ac:dyDescent="0.55000000000000004">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1:26" ht="17.25" customHeight="1" x14ac:dyDescent="0.55000000000000004">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spans="1:26" ht="17.25" customHeight="1" x14ac:dyDescent="0.55000000000000004">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spans="1:26" ht="17.25" customHeight="1" x14ac:dyDescent="0.55000000000000004">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spans="1:26" ht="17.25" customHeight="1" x14ac:dyDescent="0.55000000000000004">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26" ht="17.25" customHeight="1" x14ac:dyDescent="0.55000000000000004">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ht="17.25" customHeight="1" x14ac:dyDescent="0.55000000000000004">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ht="17.25" customHeight="1" x14ac:dyDescent="0.55000000000000004">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ht="17.25" customHeight="1" x14ac:dyDescent="0.55000000000000004">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ht="17.25" customHeight="1" x14ac:dyDescent="0.55000000000000004">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ht="17.25" customHeight="1" x14ac:dyDescent="0.55000000000000004">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ht="17.25" customHeight="1" x14ac:dyDescent="0.55000000000000004">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ht="17.25" customHeight="1" x14ac:dyDescent="0.55000000000000004">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ht="17.25" customHeight="1" x14ac:dyDescent="0.55000000000000004">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1:26" ht="17.25" customHeight="1" x14ac:dyDescent="0.55000000000000004">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ht="17.25" customHeight="1" x14ac:dyDescent="0.55000000000000004">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26" ht="17.25" customHeight="1" x14ac:dyDescent="0.55000000000000004">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ht="17.25" customHeight="1" x14ac:dyDescent="0.55000000000000004">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ht="17.25" customHeight="1" x14ac:dyDescent="0.55000000000000004">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ht="17.25" customHeight="1" x14ac:dyDescent="0.55000000000000004">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ht="17.25" customHeight="1" x14ac:dyDescent="0.55000000000000004">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ht="17.25" customHeight="1" x14ac:dyDescent="0.55000000000000004">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ht="17.25" customHeight="1" x14ac:dyDescent="0.55000000000000004">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ht="17.25" customHeight="1" x14ac:dyDescent="0.55000000000000004">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ht="17.25" customHeight="1" x14ac:dyDescent="0.55000000000000004">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ht="17.25" customHeight="1" x14ac:dyDescent="0.55000000000000004">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1:26" ht="17.25" customHeight="1" x14ac:dyDescent="0.55000000000000004">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ht="17.25" customHeight="1" x14ac:dyDescent="0.55000000000000004">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1:26" ht="17.25" customHeight="1" x14ac:dyDescent="0.55000000000000004">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ht="17.25" customHeight="1" x14ac:dyDescent="0.55000000000000004">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ht="17.25" customHeight="1" x14ac:dyDescent="0.55000000000000004">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ht="17.25" customHeight="1" x14ac:dyDescent="0.55000000000000004">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1:26" ht="17.25" customHeight="1" x14ac:dyDescent="0.55000000000000004">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ht="17.25" customHeight="1" x14ac:dyDescent="0.55000000000000004">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26" ht="17.25" customHeight="1" x14ac:dyDescent="0.55000000000000004">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ht="17.25" customHeight="1" x14ac:dyDescent="0.55000000000000004">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1:26" ht="17.25" customHeight="1" x14ac:dyDescent="0.55000000000000004">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ht="17.25" customHeight="1" x14ac:dyDescent="0.55000000000000004">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ht="17.25" customHeight="1" x14ac:dyDescent="0.55000000000000004">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ht="17.25" customHeight="1" x14ac:dyDescent="0.5500000000000000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ht="17.25" customHeight="1" x14ac:dyDescent="0.55000000000000004">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ht="17.25" customHeight="1" x14ac:dyDescent="0.55000000000000004">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ht="17.25" customHeight="1" x14ac:dyDescent="0.55000000000000004">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ht="17.25" customHeight="1" x14ac:dyDescent="0.55000000000000004">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1:26" ht="17.25" customHeight="1" x14ac:dyDescent="0.55000000000000004">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ht="17.25" customHeight="1" x14ac:dyDescent="0.55000000000000004">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1:26" ht="17.25" customHeight="1" x14ac:dyDescent="0.55000000000000004">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ht="17.25" customHeight="1" x14ac:dyDescent="0.55000000000000004">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1:26" ht="17.25" customHeight="1" x14ac:dyDescent="0.55000000000000004">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ht="17.25" customHeight="1" x14ac:dyDescent="0.55000000000000004">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1:26" ht="17.25" customHeight="1" x14ac:dyDescent="0.55000000000000004">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ht="17.25" customHeight="1" x14ac:dyDescent="0.55000000000000004">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1:26" ht="17.25" customHeight="1" x14ac:dyDescent="0.55000000000000004">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ht="17.25" customHeight="1" x14ac:dyDescent="0.55000000000000004">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1:26" ht="17.25" customHeight="1" x14ac:dyDescent="0.55000000000000004">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ht="17.25" customHeight="1" x14ac:dyDescent="0.55000000000000004">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1:26" ht="17.25" customHeight="1" x14ac:dyDescent="0.55000000000000004">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ht="17.25" customHeight="1" x14ac:dyDescent="0.55000000000000004">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ht="17.25" customHeight="1" x14ac:dyDescent="0.55000000000000004">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ht="17.25" customHeight="1" x14ac:dyDescent="0.55000000000000004">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1:26" ht="17.25" customHeight="1" x14ac:dyDescent="0.55000000000000004">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ht="17.25" customHeight="1" x14ac:dyDescent="0.55000000000000004">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ht="17.25" customHeight="1" x14ac:dyDescent="0.55000000000000004">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1:26" ht="17.25" customHeight="1" x14ac:dyDescent="0.55000000000000004">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1:26" ht="17.25" customHeight="1" x14ac:dyDescent="0.55000000000000004">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1:26" ht="17.25" customHeight="1" x14ac:dyDescent="0.55000000000000004">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ht="17.25" customHeight="1" x14ac:dyDescent="0.55000000000000004">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1:26" ht="17.25" customHeight="1" x14ac:dyDescent="0.55000000000000004">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1:26" ht="17.25" customHeight="1" x14ac:dyDescent="0.55000000000000004">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1:26" ht="17.25" customHeight="1" x14ac:dyDescent="0.55000000000000004">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1:26" ht="17.25" customHeight="1" x14ac:dyDescent="0.55000000000000004">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1:26" ht="17.25" customHeight="1" x14ac:dyDescent="0.55000000000000004">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1:26" ht="17.25" customHeight="1" x14ac:dyDescent="0.55000000000000004">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1:26" ht="17.25" customHeight="1" x14ac:dyDescent="0.55000000000000004">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1:26" ht="17.25" customHeight="1" x14ac:dyDescent="0.55000000000000004">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ht="17.25" customHeight="1" x14ac:dyDescent="0.55000000000000004">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ht="17.25" customHeight="1" x14ac:dyDescent="0.55000000000000004">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1:26" ht="17.25" customHeight="1" x14ac:dyDescent="0.55000000000000004">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1:26" ht="17.25" customHeight="1" x14ac:dyDescent="0.55000000000000004">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1:26" ht="17.25" customHeight="1" x14ac:dyDescent="0.55000000000000004">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1:26" ht="17.25" customHeight="1" x14ac:dyDescent="0.55000000000000004">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1:26" ht="17.25" customHeight="1" x14ac:dyDescent="0.55000000000000004">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ht="17.25" customHeight="1" x14ac:dyDescent="0.55000000000000004">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1:26" ht="17.25" customHeight="1" x14ac:dyDescent="0.55000000000000004">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ht="17.25" customHeight="1" x14ac:dyDescent="0.55000000000000004">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1:26" ht="17.25" customHeight="1" x14ac:dyDescent="0.55000000000000004">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1:26" ht="17.25" customHeight="1" x14ac:dyDescent="0.55000000000000004">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1:26" ht="17.25" customHeight="1" x14ac:dyDescent="0.55000000000000004">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1:26" ht="17.25" customHeight="1" x14ac:dyDescent="0.55000000000000004">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ht="17.25" customHeight="1" x14ac:dyDescent="0.55000000000000004">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ht="17.25" customHeight="1" x14ac:dyDescent="0.55000000000000004">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1:26" ht="17.25" customHeight="1" x14ac:dyDescent="0.55000000000000004">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ht="17.25" customHeight="1" x14ac:dyDescent="0.55000000000000004">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ht="17.25" customHeight="1" x14ac:dyDescent="0.55000000000000004">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1:26" ht="17.25" customHeight="1" x14ac:dyDescent="0.55000000000000004">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ht="17.25" customHeight="1" x14ac:dyDescent="0.55000000000000004">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ht="17.25" customHeight="1" x14ac:dyDescent="0.55000000000000004">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1:26" ht="17.25" customHeight="1" x14ac:dyDescent="0.55000000000000004">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1:26" ht="17.25" customHeight="1" x14ac:dyDescent="0.55000000000000004">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ht="17.25" customHeight="1" x14ac:dyDescent="0.55000000000000004">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ht="17.25" customHeight="1" x14ac:dyDescent="0.55000000000000004">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1:26" ht="17.25" customHeight="1" x14ac:dyDescent="0.55000000000000004">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spans="1:26" ht="17.25" customHeight="1" x14ac:dyDescent="0.55000000000000004">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spans="1:26" ht="17.25" customHeight="1" x14ac:dyDescent="0.55000000000000004">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spans="1:26" ht="17.25" customHeight="1" x14ac:dyDescent="0.55000000000000004">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spans="1:26" ht="17.25" customHeight="1" x14ac:dyDescent="0.55000000000000004">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spans="1:26" ht="17.25" customHeight="1" x14ac:dyDescent="0.55000000000000004">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spans="1:26" ht="17.25" customHeight="1" x14ac:dyDescent="0.55000000000000004">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spans="1:26" ht="17.25" customHeight="1" x14ac:dyDescent="0.55000000000000004">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spans="1:26" ht="17.25" customHeight="1" x14ac:dyDescent="0.55000000000000004">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spans="1:26" ht="17.25" customHeight="1" x14ac:dyDescent="0.55000000000000004">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spans="1:26" ht="17.25" customHeight="1" x14ac:dyDescent="0.55000000000000004">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spans="1:26" ht="17.25" customHeight="1" x14ac:dyDescent="0.55000000000000004">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spans="1:26" ht="17.25" customHeight="1" x14ac:dyDescent="0.55000000000000004">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spans="1:26" ht="17.25" customHeight="1" x14ac:dyDescent="0.55000000000000004">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spans="1:26" ht="17.25" customHeight="1" x14ac:dyDescent="0.55000000000000004">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spans="1:26" ht="17.25" customHeight="1" x14ac:dyDescent="0.55000000000000004">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spans="1:26" ht="17.25" customHeight="1" x14ac:dyDescent="0.55000000000000004">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spans="1:26" ht="17.25" customHeight="1" x14ac:dyDescent="0.55000000000000004">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spans="1:26" ht="17.25" customHeight="1" x14ac:dyDescent="0.55000000000000004">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1:26" ht="17.25" customHeight="1" x14ac:dyDescent="0.55000000000000004">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spans="1:26" ht="17.25" customHeight="1" x14ac:dyDescent="0.55000000000000004">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spans="1:26" ht="17.25" customHeight="1" x14ac:dyDescent="0.55000000000000004">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spans="1:26" ht="17.25" customHeight="1" x14ac:dyDescent="0.55000000000000004">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spans="1:26" ht="17.25" customHeight="1" x14ac:dyDescent="0.55000000000000004">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spans="1:26" ht="17.25" customHeight="1" x14ac:dyDescent="0.55000000000000004">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spans="1:26" ht="17.25" customHeight="1" x14ac:dyDescent="0.55000000000000004">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spans="1:26" ht="17.25" customHeight="1" x14ac:dyDescent="0.55000000000000004">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spans="1:26" ht="17.25" customHeight="1" x14ac:dyDescent="0.55000000000000004">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spans="1:26" ht="17.25" customHeight="1" x14ac:dyDescent="0.55000000000000004">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spans="1:26" ht="17.25" customHeight="1" x14ac:dyDescent="0.55000000000000004">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spans="1:26" ht="17.25" customHeight="1" x14ac:dyDescent="0.55000000000000004">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spans="1:26" ht="17.25" customHeight="1" x14ac:dyDescent="0.55000000000000004">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spans="1:26" ht="17.25" customHeight="1" x14ac:dyDescent="0.55000000000000004">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spans="1:26" ht="17.25" customHeight="1" x14ac:dyDescent="0.55000000000000004">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spans="1:26" ht="17.25" customHeight="1" x14ac:dyDescent="0.55000000000000004">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spans="1:26" ht="17.25" customHeight="1" x14ac:dyDescent="0.55000000000000004">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spans="1:26" ht="17.25" customHeight="1" x14ac:dyDescent="0.55000000000000004">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spans="1:26" ht="17.25" customHeight="1" x14ac:dyDescent="0.55000000000000004">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spans="1:26" ht="17.25" customHeight="1" x14ac:dyDescent="0.55000000000000004">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spans="1:26" ht="17.25" customHeight="1" x14ac:dyDescent="0.55000000000000004">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spans="1:26" ht="17.25" customHeight="1" x14ac:dyDescent="0.55000000000000004">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spans="1:26" ht="17.25" customHeight="1" x14ac:dyDescent="0.55000000000000004">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spans="1:26" ht="17.25" customHeight="1" x14ac:dyDescent="0.55000000000000004">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spans="1:26" ht="17.25" customHeight="1" x14ac:dyDescent="0.55000000000000004">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spans="1:26" ht="17.25" customHeight="1" x14ac:dyDescent="0.55000000000000004">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spans="1:26" ht="17.25" customHeight="1" x14ac:dyDescent="0.55000000000000004">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spans="1:26" ht="17.25" customHeight="1" x14ac:dyDescent="0.55000000000000004">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spans="1:26" ht="17.25" customHeight="1" x14ac:dyDescent="0.55000000000000004">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spans="1:26" ht="17.25" customHeight="1" x14ac:dyDescent="0.55000000000000004">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spans="1:26" ht="17.25" customHeight="1" x14ac:dyDescent="0.55000000000000004">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spans="1:26" ht="17.25" customHeight="1" x14ac:dyDescent="0.55000000000000004">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spans="1:26" ht="17.25" customHeight="1" x14ac:dyDescent="0.55000000000000004">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spans="1:26" ht="17.25" customHeight="1" x14ac:dyDescent="0.55000000000000004">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spans="1:26" ht="17.25" customHeight="1" x14ac:dyDescent="0.55000000000000004">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spans="1:26" ht="17.25" customHeight="1" x14ac:dyDescent="0.55000000000000004">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spans="1:26" ht="17.25" customHeight="1" x14ac:dyDescent="0.55000000000000004">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spans="1:26" ht="17.25" customHeight="1" x14ac:dyDescent="0.55000000000000004">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spans="1:26" ht="17.25" customHeight="1" x14ac:dyDescent="0.55000000000000004">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spans="1:26" ht="17.25" customHeight="1" x14ac:dyDescent="0.55000000000000004">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spans="1:26" ht="17.25" customHeight="1" x14ac:dyDescent="0.55000000000000004">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spans="1:26" ht="17.25" customHeight="1" x14ac:dyDescent="0.55000000000000004">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spans="1:26" ht="17.25" customHeight="1" x14ac:dyDescent="0.55000000000000004">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spans="1:26" ht="17.25" customHeight="1" x14ac:dyDescent="0.55000000000000004">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spans="1:26" ht="17.25" customHeight="1" x14ac:dyDescent="0.55000000000000004">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spans="1:26" ht="17.25" customHeight="1" x14ac:dyDescent="0.55000000000000004">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spans="1:26" ht="17.25" customHeight="1" x14ac:dyDescent="0.55000000000000004">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spans="1:26" ht="17.25" customHeight="1" x14ac:dyDescent="0.55000000000000004">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spans="1:26" ht="17.25" customHeight="1" x14ac:dyDescent="0.55000000000000004">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spans="1:26" ht="17.25" customHeight="1" x14ac:dyDescent="0.55000000000000004">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spans="1:26" ht="17.25" customHeight="1" x14ac:dyDescent="0.55000000000000004">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spans="1:26" ht="17.25" customHeight="1" x14ac:dyDescent="0.55000000000000004">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spans="1:26" ht="17.25" customHeight="1" x14ac:dyDescent="0.55000000000000004">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spans="1:26" ht="17.25" customHeight="1" x14ac:dyDescent="0.55000000000000004">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spans="1:26" ht="17.25" customHeight="1" x14ac:dyDescent="0.55000000000000004">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spans="1:26" ht="17.25" customHeight="1" x14ac:dyDescent="0.55000000000000004">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spans="1:26" ht="17.25" customHeight="1" x14ac:dyDescent="0.55000000000000004">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spans="1:26" ht="17.25" customHeight="1" x14ac:dyDescent="0.55000000000000004">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spans="1:26" ht="17.25" customHeight="1" x14ac:dyDescent="0.55000000000000004">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spans="1:26" ht="17.25" customHeight="1" x14ac:dyDescent="0.55000000000000004">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spans="1:26" ht="17.25" customHeight="1" x14ac:dyDescent="0.55000000000000004">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spans="1:26" ht="17.25" customHeight="1" x14ac:dyDescent="0.55000000000000004">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spans="1:26" ht="17.25" customHeight="1" x14ac:dyDescent="0.55000000000000004">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spans="1:26" ht="17.25" customHeight="1" x14ac:dyDescent="0.55000000000000004">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spans="1:26" ht="17.25" customHeight="1" x14ac:dyDescent="0.55000000000000004">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spans="1:26" ht="17.25" customHeight="1" x14ac:dyDescent="0.55000000000000004">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spans="1:26" ht="17.25" customHeight="1" x14ac:dyDescent="0.55000000000000004">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spans="1:26" ht="17.25" customHeight="1" x14ac:dyDescent="0.55000000000000004">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spans="1:26" ht="17.25" customHeight="1" x14ac:dyDescent="0.55000000000000004">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spans="1:26" ht="17.25" customHeight="1" x14ac:dyDescent="0.55000000000000004">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spans="1:26" ht="17.25" customHeight="1" x14ac:dyDescent="0.55000000000000004">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spans="1:26" ht="17.25" customHeight="1" x14ac:dyDescent="0.55000000000000004">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spans="1:26" ht="17.25" customHeight="1" x14ac:dyDescent="0.55000000000000004">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spans="1:26" ht="17.25" customHeight="1" x14ac:dyDescent="0.55000000000000004">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spans="1:26" ht="17.25" customHeight="1" x14ac:dyDescent="0.55000000000000004">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spans="1:26" ht="17.25" customHeight="1" x14ac:dyDescent="0.55000000000000004">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spans="1:26" ht="17.25" customHeight="1" x14ac:dyDescent="0.55000000000000004">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spans="1:26" ht="17.25" customHeight="1" x14ac:dyDescent="0.55000000000000004">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spans="1:26" ht="17.25" customHeight="1" x14ac:dyDescent="0.55000000000000004">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spans="1:26" ht="17.25" customHeight="1" x14ac:dyDescent="0.55000000000000004">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spans="1:26" ht="17.25" customHeight="1" x14ac:dyDescent="0.55000000000000004">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spans="1:26" ht="17.25" customHeight="1" x14ac:dyDescent="0.55000000000000004">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spans="1:26" ht="17.25" customHeight="1" x14ac:dyDescent="0.55000000000000004">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spans="1:26" ht="17.25" customHeight="1" x14ac:dyDescent="0.55000000000000004">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spans="1:26" ht="17.25" customHeight="1" x14ac:dyDescent="0.55000000000000004">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spans="1:26" ht="17.25" customHeight="1" x14ac:dyDescent="0.55000000000000004">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spans="1:26" ht="17.25" customHeight="1" x14ac:dyDescent="0.55000000000000004">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spans="1:26" ht="17.25" customHeight="1" x14ac:dyDescent="0.55000000000000004">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spans="1:26" ht="17.25" customHeight="1" x14ac:dyDescent="0.55000000000000004">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spans="1:26" ht="17.25" customHeight="1" x14ac:dyDescent="0.55000000000000004">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spans="1:26" ht="17.25" customHeight="1" x14ac:dyDescent="0.55000000000000004">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spans="1:26" ht="17.25" customHeight="1" x14ac:dyDescent="0.55000000000000004">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spans="1:26" ht="17.25" customHeight="1" x14ac:dyDescent="0.55000000000000004">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spans="1:26" ht="17.25" customHeight="1" x14ac:dyDescent="0.55000000000000004">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spans="1:26" ht="17.25" customHeight="1" x14ac:dyDescent="0.55000000000000004">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spans="1:26" ht="17.25" customHeight="1" x14ac:dyDescent="0.55000000000000004">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spans="1:26" ht="17.25" customHeight="1" x14ac:dyDescent="0.55000000000000004">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spans="1:26" ht="17.25" customHeight="1" x14ac:dyDescent="0.55000000000000004">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spans="1:26" ht="17.25" customHeight="1" x14ac:dyDescent="0.55000000000000004">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spans="1:26" ht="17.25" customHeight="1" x14ac:dyDescent="0.55000000000000004">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spans="1:26" ht="17.25" customHeight="1" x14ac:dyDescent="0.55000000000000004">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spans="1:26" ht="17.25" customHeight="1" x14ac:dyDescent="0.55000000000000004">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spans="1:26" ht="17.25" customHeight="1" x14ac:dyDescent="0.55000000000000004">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spans="1:26" ht="17.25" customHeight="1" x14ac:dyDescent="0.55000000000000004">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spans="1:26" ht="17.25" customHeight="1" x14ac:dyDescent="0.55000000000000004">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spans="1:26" ht="17.25" customHeight="1" x14ac:dyDescent="0.55000000000000004">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spans="1:26" ht="17.25" customHeight="1" x14ac:dyDescent="0.55000000000000004">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spans="1:26" ht="17.25" customHeight="1" x14ac:dyDescent="0.55000000000000004">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spans="1:26" ht="17.25" customHeight="1" x14ac:dyDescent="0.55000000000000004">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spans="1:26" ht="17.25" customHeight="1" x14ac:dyDescent="0.55000000000000004">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spans="1:26" ht="17.25" customHeight="1" x14ac:dyDescent="0.55000000000000004">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spans="1:26" ht="17.25" customHeight="1" x14ac:dyDescent="0.55000000000000004">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spans="1:26" ht="17.25" customHeight="1" x14ac:dyDescent="0.55000000000000004">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spans="1:26" ht="17.25" customHeight="1" x14ac:dyDescent="0.55000000000000004">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spans="1:26" ht="17.25" customHeight="1" x14ac:dyDescent="0.55000000000000004">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spans="1:26" ht="17.25" customHeight="1" x14ac:dyDescent="0.55000000000000004">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spans="1:26" ht="17.25" customHeight="1" x14ac:dyDescent="0.55000000000000004">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spans="1:26" ht="17.25" customHeight="1" x14ac:dyDescent="0.55000000000000004">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spans="1:26" ht="17.25" customHeight="1" x14ac:dyDescent="0.55000000000000004">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spans="1:26" ht="17.25" customHeight="1" x14ac:dyDescent="0.55000000000000004">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spans="1:26" ht="17.25" customHeight="1" x14ac:dyDescent="0.55000000000000004">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spans="1:26" ht="17.25" customHeight="1" x14ac:dyDescent="0.55000000000000004">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spans="1:26" ht="17.25" customHeight="1" x14ac:dyDescent="0.55000000000000004">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spans="1:26" ht="17.25" customHeight="1" x14ac:dyDescent="0.55000000000000004">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spans="1:26" ht="17.25" customHeight="1" x14ac:dyDescent="0.55000000000000004">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spans="1:26" ht="17.25" customHeight="1" x14ac:dyDescent="0.55000000000000004">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spans="1:26" ht="17.25" customHeight="1" x14ac:dyDescent="0.55000000000000004">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spans="1:26" ht="17.25" customHeight="1" x14ac:dyDescent="0.55000000000000004">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spans="1:26" ht="17.25" customHeight="1" x14ac:dyDescent="0.55000000000000004">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spans="1:26" ht="17.25" customHeight="1" x14ac:dyDescent="0.55000000000000004">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spans="1:26" ht="17.25" customHeight="1" x14ac:dyDescent="0.55000000000000004">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spans="1:26" ht="17.25" customHeight="1" x14ac:dyDescent="0.55000000000000004">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spans="1:26" ht="17.25" customHeight="1" x14ac:dyDescent="0.55000000000000004">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spans="1:26" ht="17.25" customHeight="1" x14ac:dyDescent="0.55000000000000004">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spans="1:26" ht="17.25" customHeight="1" x14ac:dyDescent="0.55000000000000004">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spans="1:26" ht="17.25" customHeight="1" x14ac:dyDescent="0.55000000000000004">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spans="1:26" ht="17.25" customHeight="1" x14ac:dyDescent="0.55000000000000004">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spans="1:26" ht="17.25" customHeight="1" x14ac:dyDescent="0.55000000000000004">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spans="1:26" ht="17.25" customHeight="1" x14ac:dyDescent="0.55000000000000004">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spans="1:26" ht="17.25" customHeight="1" x14ac:dyDescent="0.55000000000000004">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spans="1:26" ht="17.25" customHeight="1" x14ac:dyDescent="0.55000000000000004">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spans="1:26" ht="17.25" customHeight="1" x14ac:dyDescent="0.55000000000000004">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spans="1:26" ht="17.25" customHeight="1" x14ac:dyDescent="0.55000000000000004">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spans="1:26" ht="17.25" customHeight="1" x14ac:dyDescent="0.55000000000000004">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spans="1:26" ht="17.25" customHeight="1" x14ac:dyDescent="0.55000000000000004">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spans="1:26" ht="17.25" customHeight="1" x14ac:dyDescent="0.55000000000000004">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spans="1:26" ht="17.25" customHeight="1" x14ac:dyDescent="0.55000000000000004">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spans="1:26" ht="17.25" customHeight="1" x14ac:dyDescent="0.55000000000000004">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spans="1:26" ht="17.25" customHeight="1" x14ac:dyDescent="0.55000000000000004">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spans="1:26" ht="17.25" customHeight="1" x14ac:dyDescent="0.55000000000000004">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spans="1:26" ht="17.25" customHeight="1" x14ac:dyDescent="0.55000000000000004">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spans="1:26" ht="17.25" customHeight="1" x14ac:dyDescent="0.55000000000000004">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spans="1:26" ht="17.25" customHeight="1" x14ac:dyDescent="0.55000000000000004">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spans="1:26" ht="17.25" customHeight="1" x14ac:dyDescent="0.55000000000000004">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spans="1:26" ht="17.25" customHeight="1" x14ac:dyDescent="0.55000000000000004">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spans="1:26" ht="17.25" customHeight="1" x14ac:dyDescent="0.55000000000000004">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spans="1:26" ht="17.25" customHeight="1" x14ac:dyDescent="0.55000000000000004">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spans="1:26" ht="17.25" customHeight="1" x14ac:dyDescent="0.55000000000000004">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spans="1:26" ht="17.25" customHeight="1" x14ac:dyDescent="0.55000000000000004">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spans="1:26" ht="17.25" customHeight="1" x14ac:dyDescent="0.55000000000000004">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spans="1:26" ht="17.25" customHeight="1" x14ac:dyDescent="0.55000000000000004">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spans="1:26" ht="17.25" customHeight="1" x14ac:dyDescent="0.55000000000000004">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spans="1:26" ht="17.25" customHeight="1" x14ac:dyDescent="0.55000000000000004">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spans="1:26" ht="17.25" customHeight="1" x14ac:dyDescent="0.55000000000000004">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spans="1:26" ht="17.25" customHeight="1" x14ac:dyDescent="0.55000000000000004">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spans="1:26" ht="17.25" customHeight="1" x14ac:dyDescent="0.55000000000000004">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spans="1:26" ht="17.25" customHeight="1" x14ac:dyDescent="0.55000000000000004">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spans="1:26" ht="17.25" customHeight="1" x14ac:dyDescent="0.55000000000000004">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spans="1:26" ht="17.25" customHeight="1" x14ac:dyDescent="0.55000000000000004">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spans="1:26" ht="17.25" customHeight="1" x14ac:dyDescent="0.55000000000000004">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spans="1:26" ht="17.25" customHeight="1" x14ac:dyDescent="0.55000000000000004">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spans="1:26" ht="17.25" customHeight="1" x14ac:dyDescent="0.55000000000000004">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spans="1:26" ht="17.25" customHeight="1" x14ac:dyDescent="0.55000000000000004">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spans="1:26" ht="17.25" customHeight="1" x14ac:dyDescent="0.55000000000000004">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spans="1:26" ht="17.25" customHeight="1" x14ac:dyDescent="0.55000000000000004">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spans="1:26" ht="17.25" customHeight="1" x14ac:dyDescent="0.55000000000000004">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spans="1:26" ht="17.25" customHeight="1" x14ac:dyDescent="0.55000000000000004">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spans="1:26" ht="17.25" customHeight="1" x14ac:dyDescent="0.55000000000000004">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spans="1:26" ht="17.25" customHeight="1" x14ac:dyDescent="0.55000000000000004">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spans="1:26" ht="17.25" customHeight="1" x14ac:dyDescent="0.55000000000000004">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spans="1:26" ht="17.25" customHeight="1" x14ac:dyDescent="0.55000000000000004">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spans="1:26" ht="17.25" customHeight="1" x14ac:dyDescent="0.55000000000000004">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spans="1:26" ht="17.25" customHeight="1" x14ac:dyDescent="0.55000000000000004">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spans="1:26" ht="17.25" customHeight="1" x14ac:dyDescent="0.55000000000000004">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spans="1:26" ht="17.25" customHeight="1" x14ac:dyDescent="0.55000000000000004">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spans="1:26" ht="17.25" customHeight="1" x14ac:dyDescent="0.55000000000000004">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spans="1:26" ht="17.25" customHeight="1" x14ac:dyDescent="0.55000000000000004">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spans="1:26" ht="17.25" customHeight="1" x14ac:dyDescent="0.55000000000000004">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spans="1:26" ht="17.25" customHeight="1" x14ac:dyDescent="0.55000000000000004">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spans="1:26" ht="17.25" customHeight="1" x14ac:dyDescent="0.55000000000000004">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spans="1:26" ht="17.25" customHeight="1" x14ac:dyDescent="0.55000000000000004">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spans="1:26" ht="17.25" customHeight="1" x14ac:dyDescent="0.55000000000000004">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spans="1:26" ht="17.25" customHeight="1" x14ac:dyDescent="0.55000000000000004">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spans="1:26" ht="17.25" customHeight="1" x14ac:dyDescent="0.55000000000000004">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spans="1:26" ht="17.25" customHeight="1" x14ac:dyDescent="0.55000000000000004">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spans="1:26" ht="17.25" customHeight="1" x14ac:dyDescent="0.55000000000000004">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spans="1:26" ht="17.25" customHeight="1" x14ac:dyDescent="0.55000000000000004">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spans="1:26" ht="17.25" customHeight="1" x14ac:dyDescent="0.55000000000000004">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spans="1:26" ht="17.25" customHeight="1" x14ac:dyDescent="0.55000000000000004">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spans="1:26" ht="17.25" customHeight="1" x14ac:dyDescent="0.55000000000000004">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spans="1:26" ht="17.25" customHeight="1" x14ac:dyDescent="0.55000000000000004">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spans="1:26" ht="17.25" customHeight="1" x14ac:dyDescent="0.55000000000000004">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spans="1:26" ht="17.25" customHeight="1" x14ac:dyDescent="0.55000000000000004">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spans="1:26" ht="17.25" customHeight="1" x14ac:dyDescent="0.55000000000000004">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spans="1:26" ht="17.25" customHeight="1" x14ac:dyDescent="0.55000000000000004">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spans="1:26" ht="17.25" customHeight="1" x14ac:dyDescent="0.55000000000000004">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spans="1:26" ht="17.25" customHeight="1" x14ac:dyDescent="0.55000000000000004">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spans="1:26" ht="17.25" customHeight="1" x14ac:dyDescent="0.55000000000000004">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spans="1:26" ht="17.25" customHeight="1" x14ac:dyDescent="0.55000000000000004">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spans="1:26" ht="17.25" customHeight="1" x14ac:dyDescent="0.55000000000000004">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spans="1:26" ht="17.25" customHeight="1" x14ac:dyDescent="0.55000000000000004">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spans="1:26" ht="17.25" customHeight="1" x14ac:dyDescent="0.55000000000000004">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spans="1:26" ht="17.25" customHeight="1" x14ac:dyDescent="0.55000000000000004">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spans="1:26" ht="17.25" customHeight="1" x14ac:dyDescent="0.55000000000000004">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spans="1:26" ht="17.25" customHeight="1" x14ac:dyDescent="0.55000000000000004">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spans="1:26" ht="17.25" customHeight="1" x14ac:dyDescent="0.55000000000000004">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spans="1:26" ht="17.25" customHeight="1" x14ac:dyDescent="0.55000000000000004">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spans="1:26" ht="17.25" customHeight="1" x14ac:dyDescent="0.55000000000000004">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spans="1:26" ht="17.25" customHeight="1" x14ac:dyDescent="0.55000000000000004">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spans="1:26" ht="17.25" customHeight="1" x14ac:dyDescent="0.55000000000000004">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spans="1:26" ht="17.25" customHeight="1" x14ac:dyDescent="0.55000000000000004">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spans="1:26" ht="17.25" customHeight="1" x14ac:dyDescent="0.55000000000000004">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spans="1:26" ht="17.25" customHeight="1" x14ac:dyDescent="0.55000000000000004">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spans="1:26" ht="17.25" customHeight="1" x14ac:dyDescent="0.55000000000000004">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spans="1:26" ht="17.25" customHeight="1" x14ac:dyDescent="0.55000000000000004">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spans="1:26" ht="17.25" customHeight="1" x14ac:dyDescent="0.55000000000000004">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spans="1:26" ht="17.25" customHeight="1" x14ac:dyDescent="0.55000000000000004">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spans="1:26" ht="17.25" customHeight="1" x14ac:dyDescent="0.55000000000000004">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spans="1:26" ht="17.25" customHeight="1" x14ac:dyDescent="0.55000000000000004">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spans="1:26" ht="17.25" customHeight="1" x14ac:dyDescent="0.55000000000000004">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spans="1:26" ht="17.25" customHeight="1" x14ac:dyDescent="0.55000000000000004">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spans="1:26" ht="17.25" customHeight="1" x14ac:dyDescent="0.55000000000000004">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spans="1:26" ht="17.25" customHeight="1" x14ac:dyDescent="0.55000000000000004">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spans="1:26" ht="17.25" customHeight="1" x14ac:dyDescent="0.55000000000000004">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spans="1:26" ht="17.25" customHeight="1" x14ac:dyDescent="0.55000000000000004">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spans="1:26" ht="17.25" customHeight="1" x14ac:dyDescent="0.55000000000000004">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spans="1:26" ht="17.25" customHeight="1" x14ac:dyDescent="0.55000000000000004">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spans="1:26" ht="17.25" customHeight="1" x14ac:dyDescent="0.55000000000000004">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spans="1:26" ht="17.25" customHeight="1" x14ac:dyDescent="0.55000000000000004">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spans="1:26" ht="17.25" customHeight="1" x14ac:dyDescent="0.55000000000000004">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spans="1:26" ht="17.25" customHeight="1" x14ac:dyDescent="0.55000000000000004">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spans="1:26" ht="17.25" customHeight="1" x14ac:dyDescent="0.55000000000000004">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spans="1:26" ht="17.25" customHeight="1" x14ac:dyDescent="0.55000000000000004">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spans="1:26" ht="17.25" customHeight="1" x14ac:dyDescent="0.55000000000000004">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spans="1:26" ht="17.25" customHeight="1" x14ac:dyDescent="0.55000000000000004">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spans="1:26" ht="17.25" customHeight="1" x14ac:dyDescent="0.55000000000000004">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spans="1:26" ht="17.25" customHeight="1" x14ac:dyDescent="0.55000000000000004">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spans="1:26" ht="17.25" customHeight="1" x14ac:dyDescent="0.55000000000000004">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spans="1:26" ht="17.25" customHeight="1" x14ac:dyDescent="0.55000000000000004">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spans="1:26" ht="17.25" customHeight="1" x14ac:dyDescent="0.55000000000000004">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spans="1:26" ht="17.25" customHeight="1" x14ac:dyDescent="0.55000000000000004">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spans="1:26" ht="17.25" customHeight="1" x14ac:dyDescent="0.55000000000000004">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spans="1:26" ht="17.25" customHeight="1" x14ac:dyDescent="0.55000000000000004">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spans="1:26" ht="17.25" customHeight="1" x14ac:dyDescent="0.55000000000000004">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spans="1:26" ht="17.25" customHeight="1" x14ac:dyDescent="0.55000000000000004">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spans="1:26" ht="17.25" customHeight="1" x14ac:dyDescent="0.55000000000000004">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spans="1:26" ht="17.25" customHeight="1" x14ac:dyDescent="0.55000000000000004">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spans="1:26" ht="17.25" customHeight="1" x14ac:dyDescent="0.55000000000000004">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spans="1:26" ht="17.25" customHeight="1" x14ac:dyDescent="0.55000000000000004">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spans="1:26" ht="17.25" customHeight="1" x14ac:dyDescent="0.55000000000000004">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spans="1:26" ht="17.25" customHeight="1" x14ac:dyDescent="0.55000000000000004">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spans="1:26" ht="17.25" customHeight="1" x14ac:dyDescent="0.55000000000000004">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spans="1:26" ht="17.25" customHeight="1" x14ac:dyDescent="0.55000000000000004">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spans="1:26" ht="17.25" customHeight="1" x14ac:dyDescent="0.55000000000000004">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spans="1:26" ht="17.25" customHeight="1" x14ac:dyDescent="0.55000000000000004">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spans="1:26" ht="17.25" customHeight="1" x14ac:dyDescent="0.55000000000000004">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spans="1:26" ht="17.25" customHeight="1" x14ac:dyDescent="0.55000000000000004">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spans="1:26" ht="17.25" customHeight="1" x14ac:dyDescent="0.55000000000000004">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spans="1:26" ht="17.25" customHeight="1" x14ac:dyDescent="0.55000000000000004">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spans="1:26" ht="17.25" customHeight="1" x14ac:dyDescent="0.55000000000000004">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spans="1:26" ht="17.25" customHeight="1" x14ac:dyDescent="0.55000000000000004">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spans="1:26" ht="17.25" customHeight="1" x14ac:dyDescent="0.55000000000000004">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spans="1:26" ht="17.25" customHeight="1" x14ac:dyDescent="0.55000000000000004">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spans="1:26" ht="17.25" customHeight="1" x14ac:dyDescent="0.55000000000000004">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spans="1:26" ht="17.25" customHeight="1" x14ac:dyDescent="0.55000000000000004">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spans="1:26" ht="17.25" customHeight="1" x14ac:dyDescent="0.55000000000000004">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spans="1:26" ht="17.25" customHeight="1" x14ac:dyDescent="0.55000000000000004">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spans="1:26" ht="17.25" customHeight="1" x14ac:dyDescent="0.55000000000000004">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spans="1:26" ht="17.25" customHeight="1" x14ac:dyDescent="0.55000000000000004">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spans="1:26" ht="17.25" customHeight="1" x14ac:dyDescent="0.55000000000000004">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spans="1:26" ht="17.25" customHeight="1" x14ac:dyDescent="0.55000000000000004">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spans="1:26" ht="17.25" customHeight="1" x14ac:dyDescent="0.55000000000000004">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spans="1:26" ht="17.25" customHeight="1" x14ac:dyDescent="0.55000000000000004">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spans="1:26" ht="17.25" customHeight="1" x14ac:dyDescent="0.55000000000000004">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spans="1:26" ht="17.25" customHeight="1" x14ac:dyDescent="0.55000000000000004">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spans="1:26" ht="17.25" customHeight="1" x14ac:dyDescent="0.55000000000000004">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spans="1:26" ht="17.25" customHeight="1" x14ac:dyDescent="0.55000000000000004">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spans="1:26" ht="17.25" customHeight="1" x14ac:dyDescent="0.55000000000000004">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spans="1:26" ht="17.25" customHeight="1" x14ac:dyDescent="0.55000000000000004">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spans="1:26" ht="17.25" customHeight="1" x14ac:dyDescent="0.55000000000000004">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spans="1:26" ht="17.25" customHeight="1" x14ac:dyDescent="0.55000000000000004">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spans="1:26" ht="17.25" customHeight="1" x14ac:dyDescent="0.55000000000000004">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spans="1:26" ht="17.25" customHeight="1" x14ac:dyDescent="0.55000000000000004">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spans="1:26" ht="17.25" customHeight="1" x14ac:dyDescent="0.55000000000000004">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spans="1:26" ht="17.25" customHeight="1" x14ac:dyDescent="0.55000000000000004">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spans="1:26" ht="17.25" customHeight="1" x14ac:dyDescent="0.55000000000000004">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spans="1:26" ht="17.25" customHeight="1" x14ac:dyDescent="0.55000000000000004">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spans="1:26" ht="17.25" customHeight="1" x14ac:dyDescent="0.55000000000000004">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spans="1:26" ht="17.25" customHeight="1" x14ac:dyDescent="0.55000000000000004">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spans="1:26" ht="17.25" customHeight="1" x14ac:dyDescent="0.55000000000000004">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spans="1:26" ht="17.25" customHeight="1" x14ac:dyDescent="0.55000000000000004">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spans="1:26" ht="17.25" customHeight="1" x14ac:dyDescent="0.55000000000000004">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spans="1:26" ht="17.25" customHeight="1" x14ac:dyDescent="0.55000000000000004">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spans="1:26" ht="17.25" customHeight="1" x14ac:dyDescent="0.55000000000000004">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spans="1:26" ht="17.25" customHeight="1" x14ac:dyDescent="0.55000000000000004">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spans="1:26" ht="17.25" customHeight="1" x14ac:dyDescent="0.55000000000000004">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spans="1:26" ht="17.25" customHeight="1" x14ac:dyDescent="0.55000000000000004">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spans="1:26" ht="17.25" customHeight="1" x14ac:dyDescent="0.55000000000000004">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spans="1:26" ht="17.25" customHeight="1" x14ac:dyDescent="0.55000000000000004">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spans="1:26" ht="17.25" customHeight="1" x14ac:dyDescent="0.55000000000000004">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spans="1:26" ht="17.25" customHeight="1" x14ac:dyDescent="0.55000000000000004">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spans="1:26" ht="17.25" customHeight="1" x14ac:dyDescent="0.55000000000000004">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spans="1:26" ht="17.25" customHeight="1" x14ac:dyDescent="0.55000000000000004">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spans="1:26" ht="17.25" customHeight="1" x14ac:dyDescent="0.55000000000000004">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spans="1:26" ht="17.25" customHeight="1" x14ac:dyDescent="0.55000000000000004">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spans="1:26" ht="17.25" customHeight="1" x14ac:dyDescent="0.55000000000000004">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spans="1:26" ht="17.25" customHeight="1" x14ac:dyDescent="0.55000000000000004">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spans="1:26" ht="17.25" customHeight="1" x14ac:dyDescent="0.55000000000000004">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spans="1:26" ht="17.25" customHeight="1" x14ac:dyDescent="0.55000000000000004">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spans="1:26" ht="17.25" customHeight="1" x14ac:dyDescent="0.55000000000000004">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spans="1:26" ht="17.25" customHeight="1" x14ac:dyDescent="0.55000000000000004">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spans="1:26" ht="17.25" customHeight="1" x14ac:dyDescent="0.55000000000000004">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spans="1:26" ht="17.25" customHeight="1" x14ac:dyDescent="0.55000000000000004">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spans="1:26" ht="17.25" customHeight="1" x14ac:dyDescent="0.55000000000000004">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spans="1:26" ht="17.25" customHeight="1" x14ac:dyDescent="0.55000000000000004">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spans="1:26" ht="17.25" customHeight="1" x14ac:dyDescent="0.55000000000000004">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spans="1:26" ht="17.25" customHeight="1" x14ac:dyDescent="0.55000000000000004">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spans="1:26" ht="17.25" customHeight="1" x14ac:dyDescent="0.55000000000000004">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spans="1:26" ht="17.25" customHeight="1" x14ac:dyDescent="0.55000000000000004">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spans="1:26" ht="17.25" customHeight="1" x14ac:dyDescent="0.55000000000000004">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spans="1:26" ht="17.25" customHeight="1" x14ac:dyDescent="0.55000000000000004">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spans="1:26" ht="17.25" customHeight="1" x14ac:dyDescent="0.55000000000000004">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spans="1:26" ht="17.25" customHeight="1" x14ac:dyDescent="0.55000000000000004">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spans="1:26" ht="17.25" customHeight="1" x14ac:dyDescent="0.55000000000000004">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spans="1:26" ht="17.25" customHeight="1" x14ac:dyDescent="0.55000000000000004">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spans="1:26" ht="17.25" customHeight="1" x14ac:dyDescent="0.55000000000000004">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spans="1:26" ht="17.25" customHeight="1" x14ac:dyDescent="0.55000000000000004">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spans="1:26" ht="17.25" customHeight="1" x14ac:dyDescent="0.55000000000000004">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spans="1:26" ht="17.25" customHeight="1" x14ac:dyDescent="0.55000000000000004">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spans="1:26" ht="17.25" customHeight="1" x14ac:dyDescent="0.55000000000000004">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spans="1:26" ht="17.25" customHeight="1" x14ac:dyDescent="0.55000000000000004">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spans="1:26" ht="17.25" customHeight="1" x14ac:dyDescent="0.55000000000000004">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spans="1:26" ht="17.25" customHeight="1" x14ac:dyDescent="0.55000000000000004">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spans="1:26" ht="17.25" customHeight="1" x14ac:dyDescent="0.55000000000000004">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spans="1:26" ht="17.25" customHeight="1" x14ac:dyDescent="0.55000000000000004">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spans="1:26" ht="17.25" customHeight="1" x14ac:dyDescent="0.55000000000000004">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spans="1:26" ht="17.25" customHeight="1" x14ac:dyDescent="0.55000000000000004">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spans="1:26" ht="17.25" customHeight="1" x14ac:dyDescent="0.55000000000000004">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spans="1:26" ht="17.25" customHeight="1" x14ac:dyDescent="0.55000000000000004">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spans="1:26" ht="17.25" customHeight="1" x14ac:dyDescent="0.55000000000000004">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spans="1:26" ht="17.25" customHeight="1" x14ac:dyDescent="0.55000000000000004">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spans="1:26" ht="17.25" customHeight="1" x14ac:dyDescent="0.55000000000000004">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spans="1:26" ht="17.25" customHeight="1" x14ac:dyDescent="0.55000000000000004">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spans="1:26" ht="17.25" customHeight="1" x14ac:dyDescent="0.55000000000000004">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spans="1:26" ht="17.25" customHeight="1" x14ac:dyDescent="0.55000000000000004">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spans="1:26" ht="17.25" customHeight="1" x14ac:dyDescent="0.55000000000000004">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spans="1:26" ht="17.25" customHeight="1" x14ac:dyDescent="0.55000000000000004">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spans="1:26" ht="17.25" customHeight="1" x14ac:dyDescent="0.55000000000000004">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spans="1:26" ht="17.25" customHeight="1" x14ac:dyDescent="0.55000000000000004">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spans="1:26" ht="17.25" customHeight="1" x14ac:dyDescent="0.55000000000000004">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spans="1:26" ht="17.25" customHeight="1" x14ac:dyDescent="0.55000000000000004">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spans="1:26" ht="17.25" customHeight="1" x14ac:dyDescent="0.55000000000000004">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spans="1:26" ht="17.25" customHeight="1" x14ac:dyDescent="0.55000000000000004">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spans="1:26" ht="17.25" customHeight="1" x14ac:dyDescent="0.55000000000000004">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spans="1:26" ht="17.25" customHeight="1" x14ac:dyDescent="0.55000000000000004">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spans="1:26" ht="17.25" customHeight="1" x14ac:dyDescent="0.55000000000000004">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spans="1:26" ht="17.25" customHeight="1" x14ac:dyDescent="0.55000000000000004">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spans="1:26" ht="17.25" customHeight="1" x14ac:dyDescent="0.55000000000000004">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spans="1:26" ht="17.25" customHeight="1" x14ac:dyDescent="0.55000000000000004">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spans="1:26" ht="17.25" customHeight="1" x14ac:dyDescent="0.55000000000000004">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spans="1:26" ht="17.25" customHeight="1" x14ac:dyDescent="0.55000000000000004">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spans="1:26" ht="17.25" customHeight="1" x14ac:dyDescent="0.55000000000000004">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spans="1:26" ht="17.25" customHeight="1" x14ac:dyDescent="0.55000000000000004">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spans="1:26" ht="17.25" customHeight="1" x14ac:dyDescent="0.55000000000000004">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spans="1:26" ht="17.25" customHeight="1" x14ac:dyDescent="0.55000000000000004">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spans="1:26" ht="17.25" customHeight="1" x14ac:dyDescent="0.55000000000000004">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spans="1:26" ht="17.25" customHeight="1" x14ac:dyDescent="0.55000000000000004">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spans="1:26" ht="17.25" customHeight="1" x14ac:dyDescent="0.55000000000000004">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spans="1:26" ht="17.25" customHeight="1" x14ac:dyDescent="0.55000000000000004">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spans="1:26" ht="17.25" customHeight="1" x14ac:dyDescent="0.55000000000000004">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spans="1:26" ht="17.25" customHeight="1" x14ac:dyDescent="0.55000000000000004">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spans="1:26" ht="17.25" customHeight="1" x14ac:dyDescent="0.55000000000000004">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spans="1:26" ht="17.25" customHeight="1" x14ac:dyDescent="0.55000000000000004">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spans="1:26" ht="17.25" customHeight="1" x14ac:dyDescent="0.55000000000000004">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spans="1:26" ht="17.25" customHeight="1" x14ac:dyDescent="0.55000000000000004">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spans="1:26" ht="17.25" customHeight="1" x14ac:dyDescent="0.55000000000000004">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spans="1:26" ht="17.25" customHeight="1" x14ac:dyDescent="0.55000000000000004">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spans="1:26" ht="17.25" customHeight="1" x14ac:dyDescent="0.55000000000000004">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spans="1:26" ht="17.25" customHeight="1" x14ac:dyDescent="0.55000000000000004">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spans="1:26" ht="17.25" customHeight="1" x14ac:dyDescent="0.55000000000000004">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spans="1:26" ht="17.25" customHeight="1" x14ac:dyDescent="0.55000000000000004">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spans="1:26" ht="17.25" customHeight="1" x14ac:dyDescent="0.55000000000000004">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spans="1:26" ht="17.25" customHeight="1" x14ac:dyDescent="0.55000000000000004">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spans="1:26" ht="17.25" customHeight="1" x14ac:dyDescent="0.55000000000000004">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spans="1:26" ht="17.25" customHeight="1" x14ac:dyDescent="0.55000000000000004">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spans="1:26" ht="17.25" customHeight="1" x14ac:dyDescent="0.55000000000000004">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spans="1:26" ht="17.25" customHeight="1" x14ac:dyDescent="0.55000000000000004">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spans="1:26" ht="17.25" customHeight="1" x14ac:dyDescent="0.55000000000000004">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spans="1:26" ht="17.25" customHeight="1" x14ac:dyDescent="0.55000000000000004">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spans="1:26" ht="17.25" customHeight="1" x14ac:dyDescent="0.55000000000000004">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spans="1:26" ht="17.25" customHeight="1" x14ac:dyDescent="0.55000000000000004">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spans="1:26" ht="17.25" customHeight="1" x14ac:dyDescent="0.55000000000000004">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spans="1:26" ht="17.25" customHeight="1" x14ac:dyDescent="0.55000000000000004">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spans="1:26" ht="17.25" customHeight="1" x14ac:dyDescent="0.55000000000000004">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spans="1:26" ht="17.25" customHeight="1" x14ac:dyDescent="0.55000000000000004">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spans="1:26" ht="17.25" customHeight="1" x14ac:dyDescent="0.55000000000000004">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spans="1:26" ht="17.25" customHeight="1" x14ac:dyDescent="0.55000000000000004">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spans="1:26" ht="17.25" customHeight="1" x14ac:dyDescent="0.55000000000000004">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spans="1:26" ht="17.25" customHeight="1" x14ac:dyDescent="0.55000000000000004">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spans="1:26" ht="17.25" customHeight="1" x14ac:dyDescent="0.55000000000000004">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spans="1:26" ht="17.25" customHeight="1" x14ac:dyDescent="0.55000000000000004">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spans="1:26" ht="17.25" customHeight="1" x14ac:dyDescent="0.55000000000000004">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spans="1:26" ht="17.25" customHeight="1" x14ac:dyDescent="0.55000000000000004">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spans="1:26" ht="17.25" customHeight="1" x14ac:dyDescent="0.55000000000000004">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spans="1:26" ht="17.25" customHeight="1" x14ac:dyDescent="0.55000000000000004">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spans="1:26" ht="17.25" customHeight="1" x14ac:dyDescent="0.55000000000000004">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spans="1:26" ht="17.25" customHeight="1" x14ac:dyDescent="0.55000000000000004">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spans="1:26" ht="17.25" customHeight="1" x14ac:dyDescent="0.55000000000000004">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spans="1:26" ht="17.25" customHeight="1" x14ac:dyDescent="0.55000000000000004">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spans="1:26" ht="17.25" customHeight="1" x14ac:dyDescent="0.55000000000000004">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spans="1:26" ht="17.25" customHeight="1" x14ac:dyDescent="0.55000000000000004">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spans="1:26" ht="17.25" customHeight="1" x14ac:dyDescent="0.55000000000000004">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spans="1:26" ht="17.25" customHeight="1" x14ac:dyDescent="0.55000000000000004">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spans="1:26" ht="17.25" customHeight="1" x14ac:dyDescent="0.55000000000000004">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spans="1:26" ht="17.25" customHeight="1" x14ac:dyDescent="0.55000000000000004">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spans="1:26" ht="17.25" customHeight="1" x14ac:dyDescent="0.55000000000000004">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spans="1:26" ht="17.25" customHeight="1" x14ac:dyDescent="0.55000000000000004">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spans="1:26" ht="17.25" customHeight="1" x14ac:dyDescent="0.55000000000000004">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spans="1:26" ht="17.25" customHeight="1" x14ac:dyDescent="0.55000000000000004">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spans="1:26" ht="17.25" customHeight="1" x14ac:dyDescent="0.55000000000000004">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spans="1:26" ht="17.25" customHeight="1" x14ac:dyDescent="0.55000000000000004">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spans="1:26" ht="17.25" customHeight="1" x14ac:dyDescent="0.55000000000000004">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spans="1:26" ht="17.25" customHeight="1" x14ac:dyDescent="0.55000000000000004">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spans="1:26" ht="17.25" customHeight="1" x14ac:dyDescent="0.55000000000000004">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spans="1:26" ht="17.25" customHeight="1" x14ac:dyDescent="0.55000000000000004">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spans="1:26" ht="17.25" customHeight="1" x14ac:dyDescent="0.55000000000000004">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spans="1:26" ht="17.25" customHeight="1" x14ac:dyDescent="0.55000000000000004">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spans="1:26" ht="17.25" customHeight="1" x14ac:dyDescent="0.55000000000000004">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spans="1:26" ht="17.25" customHeight="1" x14ac:dyDescent="0.55000000000000004">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spans="1:26" ht="17.25" customHeight="1" x14ac:dyDescent="0.55000000000000004">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spans="1:26" ht="17.25" customHeight="1" x14ac:dyDescent="0.55000000000000004">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spans="1:26" ht="17.25" customHeight="1" x14ac:dyDescent="0.55000000000000004">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spans="1:26" ht="17.25" customHeight="1" x14ac:dyDescent="0.55000000000000004">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spans="1:26" ht="17.25" customHeight="1" x14ac:dyDescent="0.55000000000000004">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spans="1:26" ht="17.25" customHeight="1" x14ac:dyDescent="0.55000000000000004">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spans="1:26" ht="17.25" customHeight="1" x14ac:dyDescent="0.55000000000000004">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spans="1:26" ht="17.25" customHeight="1" x14ac:dyDescent="0.55000000000000004">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spans="1:26" ht="17.25" customHeight="1" x14ac:dyDescent="0.55000000000000004">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spans="1:26" ht="17.25" customHeight="1" x14ac:dyDescent="0.55000000000000004">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spans="1:26" ht="17.25" customHeight="1" x14ac:dyDescent="0.55000000000000004">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spans="1:26" ht="17.25" customHeight="1" x14ac:dyDescent="0.55000000000000004">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spans="1:26" ht="17.25" customHeight="1" x14ac:dyDescent="0.55000000000000004">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spans="1:26" ht="17.25" customHeight="1" x14ac:dyDescent="0.55000000000000004">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spans="1:26" ht="17.25" customHeight="1" x14ac:dyDescent="0.55000000000000004">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spans="1:26" ht="17.25" customHeight="1" x14ac:dyDescent="0.55000000000000004">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spans="1:26" ht="17.25" customHeight="1" x14ac:dyDescent="0.55000000000000004">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spans="1:26" ht="17.25" customHeight="1" x14ac:dyDescent="0.55000000000000004">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spans="1:26" ht="17.25" customHeight="1" x14ac:dyDescent="0.55000000000000004">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spans="1:26" ht="17.25" customHeight="1" x14ac:dyDescent="0.55000000000000004">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spans="1:26" ht="17.25" customHeight="1" x14ac:dyDescent="0.55000000000000004">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spans="1:26" ht="17.25" customHeight="1" x14ac:dyDescent="0.55000000000000004">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spans="1:26" ht="17.25" customHeight="1" x14ac:dyDescent="0.55000000000000004">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spans="1:26" ht="17.25" customHeight="1" x14ac:dyDescent="0.55000000000000004">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spans="1:26" ht="17.25" customHeight="1" x14ac:dyDescent="0.55000000000000004">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spans="1:26" ht="17.25" customHeight="1" x14ac:dyDescent="0.55000000000000004">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spans="1:26" ht="17.25" customHeight="1" x14ac:dyDescent="0.55000000000000004">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spans="1:26" ht="17.25" customHeight="1" x14ac:dyDescent="0.55000000000000004">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spans="1:26" ht="17.25" customHeight="1" x14ac:dyDescent="0.55000000000000004">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spans="1:26" ht="17.25" customHeight="1" x14ac:dyDescent="0.55000000000000004">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spans="1:26" ht="17.25" customHeight="1" x14ac:dyDescent="0.55000000000000004">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spans="1:26" ht="17.25" customHeight="1" x14ac:dyDescent="0.55000000000000004">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spans="1:26" ht="17.25" customHeight="1" x14ac:dyDescent="0.55000000000000004">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spans="1:26" ht="17.25" customHeight="1" x14ac:dyDescent="0.55000000000000004">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spans="1:26" ht="17.25" customHeight="1" x14ac:dyDescent="0.55000000000000004">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spans="1:26" ht="17.25" customHeight="1" x14ac:dyDescent="0.55000000000000004">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spans="1:26" ht="17.25" customHeight="1" x14ac:dyDescent="0.55000000000000004">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spans="1:26" ht="17.25" customHeight="1" x14ac:dyDescent="0.55000000000000004">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spans="1:26" ht="17.25" customHeight="1" x14ac:dyDescent="0.55000000000000004">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spans="1:26" ht="17.25" customHeight="1" x14ac:dyDescent="0.55000000000000004">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spans="1:26" ht="17.25" customHeight="1" x14ac:dyDescent="0.55000000000000004">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spans="1:26" ht="17.25" customHeight="1" x14ac:dyDescent="0.55000000000000004">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spans="1:26" ht="17.25" customHeight="1" x14ac:dyDescent="0.55000000000000004">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spans="1:26" ht="17.25" customHeight="1" x14ac:dyDescent="0.55000000000000004">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spans="1:26" ht="17.25" customHeight="1" x14ac:dyDescent="0.55000000000000004">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spans="1:26" ht="17.25" customHeight="1" x14ac:dyDescent="0.55000000000000004">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spans="1:26" ht="17.25" customHeight="1" x14ac:dyDescent="0.55000000000000004">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spans="1:26" ht="17.25" customHeight="1" x14ac:dyDescent="0.55000000000000004">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spans="1:26" ht="17.25" customHeight="1" x14ac:dyDescent="0.55000000000000004">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spans="1:26" ht="17.25" customHeight="1" x14ac:dyDescent="0.55000000000000004">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spans="1:26" ht="17.25" customHeight="1" x14ac:dyDescent="0.55000000000000004">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spans="1:26" ht="17.25" customHeight="1" x14ac:dyDescent="0.55000000000000004">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spans="1:26" ht="17.25" customHeight="1" x14ac:dyDescent="0.55000000000000004">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spans="1:26" ht="17.25" customHeight="1" x14ac:dyDescent="0.55000000000000004">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spans="1:26" ht="17.25" customHeight="1" x14ac:dyDescent="0.55000000000000004">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spans="1:26" ht="17.25" customHeight="1" x14ac:dyDescent="0.55000000000000004">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spans="1:26" ht="17.25" customHeight="1" x14ac:dyDescent="0.55000000000000004">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spans="1:26" ht="17.25" customHeight="1" x14ac:dyDescent="0.55000000000000004">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spans="1:26" ht="17.25" customHeight="1" x14ac:dyDescent="0.55000000000000004">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spans="1:26" ht="17.25" customHeight="1" x14ac:dyDescent="0.55000000000000004">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spans="1:26" ht="17.25" customHeight="1" x14ac:dyDescent="0.55000000000000004">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spans="1:26" ht="17.25" customHeight="1" x14ac:dyDescent="0.55000000000000004">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spans="1:26" ht="17.25" customHeight="1" x14ac:dyDescent="0.55000000000000004">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spans="1:26" ht="17.25" customHeight="1" x14ac:dyDescent="0.55000000000000004">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spans="1:26" ht="17.25" customHeight="1" x14ac:dyDescent="0.55000000000000004">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spans="1:26" ht="17.25" customHeight="1" x14ac:dyDescent="0.55000000000000004">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spans="1:26" ht="17.25" customHeight="1" x14ac:dyDescent="0.55000000000000004">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spans="1:26" ht="17.25" customHeight="1" x14ac:dyDescent="0.55000000000000004">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spans="1:26" ht="17.25" customHeight="1" x14ac:dyDescent="0.55000000000000004">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spans="1:26" ht="17.25" customHeight="1" x14ac:dyDescent="0.55000000000000004">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spans="1:26" ht="17.25" customHeight="1" x14ac:dyDescent="0.55000000000000004">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spans="1:26" ht="17.25" customHeight="1" x14ac:dyDescent="0.55000000000000004">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spans="1:26" ht="17.25" customHeight="1" x14ac:dyDescent="0.55000000000000004">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spans="1:26" ht="17.25" customHeight="1" x14ac:dyDescent="0.55000000000000004">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spans="1:26" ht="17.25" customHeight="1" x14ac:dyDescent="0.55000000000000004">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spans="1:26" ht="17.25" customHeight="1" x14ac:dyDescent="0.55000000000000004">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spans="1:26" ht="17.25" customHeight="1" x14ac:dyDescent="0.55000000000000004">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spans="1:26" ht="17.25" customHeight="1" x14ac:dyDescent="0.55000000000000004">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spans="1:26" ht="17.25" customHeight="1" x14ac:dyDescent="0.55000000000000004">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spans="1:26" ht="17.25" customHeight="1" x14ac:dyDescent="0.55000000000000004">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spans="1:26" ht="17.25" customHeight="1" x14ac:dyDescent="0.55000000000000004">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spans="1:26" ht="17.25" customHeight="1" x14ac:dyDescent="0.55000000000000004">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spans="1:26" ht="17.25" customHeight="1" x14ac:dyDescent="0.55000000000000004">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spans="1:26" ht="17.25" customHeight="1" x14ac:dyDescent="0.55000000000000004">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spans="1:26" ht="17.25" customHeight="1" x14ac:dyDescent="0.55000000000000004">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spans="1:26" ht="17.25" customHeight="1" x14ac:dyDescent="0.55000000000000004">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spans="1:26" ht="17.25" customHeight="1" x14ac:dyDescent="0.55000000000000004">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spans="1:26" ht="17.25" customHeight="1" x14ac:dyDescent="0.55000000000000004">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spans="1:26" ht="17.25" customHeight="1" x14ac:dyDescent="0.55000000000000004">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spans="1:26" ht="17.25" customHeight="1" x14ac:dyDescent="0.55000000000000004">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spans="1:26" ht="17.25" customHeight="1" x14ac:dyDescent="0.55000000000000004">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spans="1:26" ht="17.25" customHeight="1" x14ac:dyDescent="0.55000000000000004">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spans="1:26" ht="17.25" customHeight="1" x14ac:dyDescent="0.55000000000000004">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spans="1:26" ht="17.25" customHeight="1" x14ac:dyDescent="0.55000000000000004">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spans="1:26" ht="17.25" customHeight="1" x14ac:dyDescent="0.55000000000000004">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spans="1:26" ht="17.25" customHeight="1" x14ac:dyDescent="0.55000000000000004">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spans="1:26" ht="17.25" customHeight="1" x14ac:dyDescent="0.55000000000000004">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spans="1:26" ht="17.25" customHeight="1" x14ac:dyDescent="0.55000000000000004">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spans="1:26" ht="17.25" customHeight="1" x14ac:dyDescent="0.55000000000000004">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spans="1:26" ht="17.25" customHeight="1" x14ac:dyDescent="0.55000000000000004">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spans="1:26" ht="17.25" customHeight="1" x14ac:dyDescent="0.55000000000000004">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spans="1:26" ht="17.25" customHeight="1" x14ac:dyDescent="0.55000000000000004">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spans="1:26" ht="17.25" customHeight="1" x14ac:dyDescent="0.55000000000000004">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spans="1:26" ht="17.25" customHeight="1" x14ac:dyDescent="0.55000000000000004">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spans="1:26" ht="17.25" customHeight="1" x14ac:dyDescent="0.55000000000000004">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spans="1:26" ht="17.25" customHeight="1" x14ac:dyDescent="0.55000000000000004">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spans="1:26" ht="17.25" customHeight="1" x14ac:dyDescent="0.55000000000000004">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spans="1:26" ht="17.25" customHeight="1" x14ac:dyDescent="0.55000000000000004">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spans="1:26" ht="17.25" customHeight="1" x14ac:dyDescent="0.55000000000000004">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spans="1:26" ht="17.25" customHeight="1" x14ac:dyDescent="0.55000000000000004">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spans="1:26" ht="17.25" customHeight="1" x14ac:dyDescent="0.55000000000000004">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spans="1:26" ht="17.25" customHeight="1" x14ac:dyDescent="0.55000000000000004">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spans="1:26" ht="17.25" customHeight="1" x14ac:dyDescent="0.55000000000000004">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spans="1:26" ht="17.25" customHeight="1" x14ac:dyDescent="0.55000000000000004">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spans="1:26" ht="17.25" customHeight="1" x14ac:dyDescent="0.55000000000000004">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spans="1:26" ht="17.25" customHeight="1" x14ac:dyDescent="0.55000000000000004">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spans="1:26" ht="17.25" customHeight="1" x14ac:dyDescent="0.55000000000000004">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spans="1:26" ht="17.25" customHeight="1" x14ac:dyDescent="0.55000000000000004">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spans="1:26" ht="17.25" customHeight="1" x14ac:dyDescent="0.55000000000000004">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spans="1:26" ht="17.25" customHeight="1" x14ac:dyDescent="0.55000000000000004">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spans="1:26" ht="17.25" customHeight="1" x14ac:dyDescent="0.55000000000000004">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spans="1:26" ht="17.25" customHeight="1" x14ac:dyDescent="0.55000000000000004">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spans="1:26" ht="17.25" customHeight="1" x14ac:dyDescent="0.55000000000000004">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spans="1:26" ht="17.25" customHeight="1" x14ac:dyDescent="0.55000000000000004">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spans="1:26" ht="17.25" customHeight="1" x14ac:dyDescent="0.55000000000000004">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spans="1:26" ht="17.25" customHeight="1" x14ac:dyDescent="0.55000000000000004">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spans="1:26" ht="17.25" customHeight="1" x14ac:dyDescent="0.55000000000000004">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spans="1:26" ht="17.25" customHeight="1" x14ac:dyDescent="0.55000000000000004">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spans="1:26" ht="17.25" customHeight="1" x14ac:dyDescent="0.55000000000000004">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spans="1:26" ht="17.25" customHeight="1" x14ac:dyDescent="0.55000000000000004">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spans="1:26" ht="17.25" customHeight="1" x14ac:dyDescent="0.55000000000000004">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spans="1:26" ht="17.25" customHeight="1" x14ac:dyDescent="0.55000000000000004">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spans="1:26" ht="17.25" customHeight="1" x14ac:dyDescent="0.55000000000000004">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spans="1:26" ht="17.25" customHeight="1" x14ac:dyDescent="0.55000000000000004">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spans="1:26" ht="17.25" customHeight="1" x14ac:dyDescent="0.55000000000000004">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spans="1:26" ht="17.25" customHeight="1" x14ac:dyDescent="0.55000000000000004">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spans="1:26" ht="17.25" customHeight="1" x14ac:dyDescent="0.55000000000000004">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spans="1:26" ht="17.25" customHeight="1" x14ac:dyDescent="0.55000000000000004">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spans="1:26" ht="17.25" customHeight="1" x14ac:dyDescent="0.55000000000000004">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spans="1:26" ht="17.25" customHeight="1" x14ac:dyDescent="0.55000000000000004">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spans="1:26" ht="17.25" customHeight="1" x14ac:dyDescent="0.55000000000000004">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spans="1:26" ht="17.25" customHeight="1" x14ac:dyDescent="0.55000000000000004">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spans="1:26" ht="17.25" customHeight="1" x14ac:dyDescent="0.55000000000000004">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spans="1:26" ht="17.25" customHeight="1" x14ac:dyDescent="0.55000000000000004">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spans="1:26" ht="17.25" customHeight="1" x14ac:dyDescent="0.55000000000000004">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spans="1:26" ht="17.25" customHeight="1" x14ac:dyDescent="0.55000000000000004">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spans="1:26" ht="17.25" customHeight="1" x14ac:dyDescent="0.55000000000000004">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spans="1:26" ht="17.25" customHeight="1" x14ac:dyDescent="0.55000000000000004">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spans="1:26" ht="17.25" customHeight="1" x14ac:dyDescent="0.55000000000000004">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spans="1:26" ht="17.25" customHeight="1" x14ac:dyDescent="0.55000000000000004">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spans="1:26" ht="17.25" customHeight="1" x14ac:dyDescent="0.55000000000000004">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spans="1:26" ht="17.25" customHeight="1" x14ac:dyDescent="0.55000000000000004">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spans="1:26" ht="17.25" customHeight="1" x14ac:dyDescent="0.55000000000000004">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spans="1:26" ht="17.25" customHeight="1" x14ac:dyDescent="0.55000000000000004">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spans="1:26" ht="17.25" customHeight="1" x14ac:dyDescent="0.55000000000000004">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spans="1:26" ht="17.25" customHeight="1" x14ac:dyDescent="0.55000000000000004">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spans="1:26" ht="17.25" customHeight="1" x14ac:dyDescent="0.55000000000000004">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spans="1:26" ht="17.25" customHeight="1" x14ac:dyDescent="0.55000000000000004">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spans="1:26" ht="17.25" customHeight="1" x14ac:dyDescent="0.55000000000000004">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spans="1:26" ht="17.25" customHeight="1" x14ac:dyDescent="0.55000000000000004">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spans="1:26" ht="17.25" customHeight="1" x14ac:dyDescent="0.55000000000000004">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spans="1:26" ht="17.25" customHeight="1" x14ac:dyDescent="0.55000000000000004">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spans="1:26" ht="17.25" customHeight="1" x14ac:dyDescent="0.55000000000000004">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spans="1:26" ht="17.25" customHeight="1" x14ac:dyDescent="0.55000000000000004">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spans="1:26" ht="17.25" customHeight="1" x14ac:dyDescent="0.55000000000000004">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spans="1:26" ht="17.25" customHeight="1" x14ac:dyDescent="0.55000000000000004">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spans="1:26" ht="17.25" customHeight="1" x14ac:dyDescent="0.55000000000000004">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spans="1:26" ht="17.25" customHeight="1" x14ac:dyDescent="0.55000000000000004">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spans="1:26" ht="17.25" customHeight="1" x14ac:dyDescent="0.55000000000000004">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spans="1:26" ht="17.25" customHeight="1" x14ac:dyDescent="0.55000000000000004">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spans="1:26" ht="17.25" customHeight="1" x14ac:dyDescent="0.55000000000000004">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spans="1:26" ht="17.25" customHeight="1" x14ac:dyDescent="0.55000000000000004">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spans="1:26" ht="17.25" customHeight="1" x14ac:dyDescent="0.55000000000000004">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spans="1:26" ht="17.25" customHeight="1" x14ac:dyDescent="0.55000000000000004">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spans="1:26" ht="17.25" customHeight="1" x14ac:dyDescent="0.55000000000000004">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spans="1:26" ht="17.25" customHeight="1" x14ac:dyDescent="0.55000000000000004">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spans="1:26" ht="17.25" customHeight="1" x14ac:dyDescent="0.55000000000000004">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spans="1:26" ht="17.25" customHeight="1" x14ac:dyDescent="0.55000000000000004">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spans="1:26" ht="17.25" customHeight="1" x14ac:dyDescent="0.55000000000000004">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spans="1:26" ht="17.25" customHeight="1" x14ac:dyDescent="0.55000000000000004">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spans="1:26" ht="17.25" customHeight="1" x14ac:dyDescent="0.55000000000000004">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spans="1:26" ht="17.25" customHeight="1" x14ac:dyDescent="0.55000000000000004">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spans="1:26" ht="17.25" customHeight="1" x14ac:dyDescent="0.55000000000000004">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spans="1:26" ht="17.25" customHeight="1" x14ac:dyDescent="0.55000000000000004">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spans="1:26" ht="17.25" customHeight="1" x14ac:dyDescent="0.55000000000000004">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spans="1:26" ht="17.25" customHeight="1" x14ac:dyDescent="0.55000000000000004">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spans="1:26" ht="17.25" customHeight="1" x14ac:dyDescent="0.55000000000000004">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spans="1:26" ht="17.25" customHeight="1" x14ac:dyDescent="0.55000000000000004">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spans="1:26" ht="17.25" customHeight="1" x14ac:dyDescent="0.55000000000000004">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spans="1:26" ht="17.25" customHeight="1" x14ac:dyDescent="0.55000000000000004">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spans="1:26" ht="17.25" customHeight="1" x14ac:dyDescent="0.55000000000000004">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spans="1:26" ht="17.25" customHeight="1" x14ac:dyDescent="0.55000000000000004">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spans="1:26" ht="17.25" customHeight="1" x14ac:dyDescent="0.55000000000000004">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spans="1:26" ht="17.25" customHeight="1" x14ac:dyDescent="0.55000000000000004">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spans="1:26" ht="17.25" customHeight="1" x14ac:dyDescent="0.55000000000000004">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spans="1:26" ht="17.25" customHeight="1" x14ac:dyDescent="0.55000000000000004">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spans="1:26" ht="17.25" customHeight="1" x14ac:dyDescent="0.55000000000000004">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spans="1:26" ht="17.25" customHeight="1" x14ac:dyDescent="0.55000000000000004">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spans="1:26" ht="17.25" customHeight="1" x14ac:dyDescent="0.55000000000000004">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spans="1:26" ht="17.25" customHeight="1" x14ac:dyDescent="0.55000000000000004">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spans="1:26" ht="17.25" customHeight="1" x14ac:dyDescent="0.55000000000000004">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spans="1:26" ht="17.25" customHeight="1" x14ac:dyDescent="0.55000000000000004">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spans="1:26" ht="17.25" customHeight="1" x14ac:dyDescent="0.55000000000000004">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spans="1:26" ht="17.25" customHeight="1" x14ac:dyDescent="0.55000000000000004">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spans="1:26" ht="17.25" customHeight="1" x14ac:dyDescent="0.55000000000000004">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spans="1:26" ht="17.25" customHeight="1" x14ac:dyDescent="0.55000000000000004">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spans="1:26" ht="17.25" customHeight="1" x14ac:dyDescent="0.55000000000000004">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spans="1:26" ht="17.25" customHeight="1" x14ac:dyDescent="0.55000000000000004">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spans="1:26" ht="17.25" customHeight="1" x14ac:dyDescent="0.55000000000000004">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spans="1:26" ht="17.25" customHeight="1" x14ac:dyDescent="0.55000000000000004">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spans="1:26" ht="17.25" customHeight="1" x14ac:dyDescent="0.55000000000000004">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spans="1:26" ht="17.25" customHeight="1" x14ac:dyDescent="0.55000000000000004">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spans="1:26" ht="17.25" customHeight="1" x14ac:dyDescent="0.55000000000000004">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spans="1:26" ht="17.25" customHeight="1" x14ac:dyDescent="0.55000000000000004">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spans="1:26" ht="17.25" customHeight="1" x14ac:dyDescent="0.55000000000000004">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spans="1:26" ht="17.25" customHeight="1" x14ac:dyDescent="0.55000000000000004">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spans="1:26" ht="17.25" customHeight="1" x14ac:dyDescent="0.55000000000000004">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spans="1:26" ht="17.25" customHeight="1" x14ac:dyDescent="0.55000000000000004">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spans="1:26" ht="17.25" customHeight="1" x14ac:dyDescent="0.55000000000000004">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spans="1:26" ht="17.25" customHeight="1" x14ac:dyDescent="0.55000000000000004">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spans="1:26" ht="17.25" customHeight="1" x14ac:dyDescent="0.55000000000000004">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spans="1:26" ht="17.25" customHeight="1" x14ac:dyDescent="0.55000000000000004">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spans="1:26" ht="17.25" customHeight="1" x14ac:dyDescent="0.55000000000000004">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spans="1:26" ht="17.25" customHeight="1" x14ac:dyDescent="0.55000000000000004">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spans="1:26" ht="17.25" customHeight="1" x14ac:dyDescent="0.55000000000000004">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spans="1:26" ht="17.25" customHeight="1" x14ac:dyDescent="0.55000000000000004">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spans="1:26" ht="17.25" customHeight="1" x14ac:dyDescent="0.55000000000000004">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spans="1:26" ht="17.25" customHeight="1" x14ac:dyDescent="0.55000000000000004">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spans="1:26" ht="17.25" customHeight="1" x14ac:dyDescent="0.55000000000000004">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spans="1:26" ht="17.25" customHeight="1" x14ac:dyDescent="0.55000000000000004">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spans="1:26" ht="17.25" customHeight="1" x14ac:dyDescent="0.55000000000000004">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spans="1:26" ht="17.25" customHeight="1" x14ac:dyDescent="0.55000000000000004">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spans="1:26" ht="17.25" customHeight="1" x14ac:dyDescent="0.55000000000000004">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spans="1:26" ht="17.25" customHeight="1" x14ac:dyDescent="0.55000000000000004">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spans="1:26" ht="17.25" customHeight="1" x14ac:dyDescent="0.55000000000000004">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spans="1:26" ht="17.25" customHeight="1" x14ac:dyDescent="0.55000000000000004">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spans="1:26" ht="17.25" customHeight="1" x14ac:dyDescent="0.55000000000000004">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spans="1:26" ht="17.25" customHeight="1" x14ac:dyDescent="0.55000000000000004">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spans="1:26" ht="17.25" customHeight="1" x14ac:dyDescent="0.55000000000000004">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spans="1:26" ht="17.25" customHeight="1" x14ac:dyDescent="0.55000000000000004">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spans="1:26" ht="17.25" customHeight="1" x14ac:dyDescent="0.55000000000000004">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spans="1:26" ht="17.25" customHeight="1" x14ac:dyDescent="0.55000000000000004">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spans="1:26" ht="17.25" customHeight="1" x14ac:dyDescent="0.55000000000000004">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spans="1:26" ht="17.25" customHeight="1" x14ac:dyDescent="0.55000000000000004">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spans="1:26" ht="17.25" customHeight="1" x14ac:dyDescent="0.55000000000000004">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spans="1:26" ht="17.25" customHeight="1" x14ac:dyDescent="0.55000000000000004">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spans="1:26" ht="17.25" customHeight="1" x14ac:dyDescent="0.55000000000000004">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spans="1:26" ht="17.25" customHeight="1" x14ac:dyDescent="0.55000000000000004">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spans="1:26" ht="17.25" customHeight="1" x14ac:dyDescent="0.55000000000000004">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spans="1:26" ht="17.25" customHeight="1" x14ac:dyDescent="0.55000000000000004">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spans="1:26" ht="17.25" customHeight="1" x14ac:dyDescent="0.55000000000000004">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spans="1:26" ht="17.25" customHeight="1" x14ac:dyDescent="0.55000000000000004">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spans="1:26" ht="17.25" customHeight="1" x14ac:dyDescent="0.55000000000000004">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spans="1:26" ht="17.25" customHeight="1" x14ac:dyDescent="0.55000000000000004">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spans="1:26" ht="17.25" customHeight="1" x14ac:dyDescent="0.55000000000000004">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spans="1:26" ht="17.25" customHeight="1" x14ac:dyDescent="0.55000000000000004">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spans="1:26" ht="17.25" customHeight="1" x14ac:dyDescent="0.55000000000000004">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row r="1001" spans="1:26" ht="17.25" customHeight="1" x14ac:dyDescent="0.55000000000000004">
      <c r="A1001" s="25"/>
      <c r="B1001" s="25"/>
      <c r="C1001" s="25"/>
      <c r="D1001" s="25"/>
      <c r="E1001" s="25"/>
      <c r="F1001" s="25"/>
      <c r="G1001" s="25"/>
      <c r="H1001" s="25"/>
      <c r="I1001" s="25"/>
      <c r="J1001" s="25"/>
      <c r="K1001" s="25"/>
      <c r="L1001" s="25"/>
      <c r="M1001" s="25"/>
      <c r="N1001" s="25"/>
      <c r="O1001" s="25"/>
      <c r="P1001" s="25"/>
      <c r="Q1001" s="25"/>
      <c r="R1001" s="25"/>
      <c r="S1001" s="25"/>
      <c r="T1001" s="25"/>
      <c r="U1001" s="25"/>
      <c r="V1001" s="25"/>
      <c r="W1001" s="25"/>
      <c r="X1001" s="25"/>
      <c r="Y1001" s="25"/>
      <c r="Z1001" s="25"/>
    </row>
    <row r="1002" spans="1:26" ht="17.25" customHeight="1" x14ac:dyDescent="0.55000000000000004">
      <c r="A1002" s="25"/>
      <c r="B1002" s="25"/>
      <c r="C1002" s="25"/>
      <c r="D1002" s="25"/>
      <c r="E1002" s="25"/>
      <c r="F1002" s="25"/>
      <c r="G1002" s="25"/>
      <c r="H1002" s="25"/>
      <c r="I1002" s="25"/>
      <c r="J1002" s="25"/>
      <c r="K1002" s="25"/>
      <c r="L1002" s="25"/>
      <c r="M1002" s="25"/>
      <c r="N1002" s="25"/>
      <c r="O1002" s="25"/>
      <c r="P1002" s="25"/>
      <c r="Q1002" s="25"/>
      <c r="R1002" s="25"/>
      <c r="S1002" s="25"/>
      <c r="T1002" s="25"/>
      <c r="U1002" s="25"/>
      <c r="V1002" s="25"/>
      <c r="W1002" s="25"/>
      <c r="X1002" s="25"/>
      <c r="Y1002" s="25"/>
      <c r="Z1002" s="25"/>
    </row>
    <row r="1003" spans="1:26" ht="17.25" customHeight="1" x14ac:dyDescent="0.55000000000000004">
      <c r="A1003" s="25"/>
      <c r="B1003" s="25"/>
      <c r="C1003" s="25"/>
      <c r="D1003" s="25"/>
      <c r="E1003" s="25"/>
      <c r="F1003" s="25"/>
      <c r="G1003" s="25"/>
      <c r="H1003" s="25"/>
      <c r="I1003" s="25"/>
      <c r="J1003" s="25"/>
      <c r="K1003" s="25"/>
      <c r="L1003" s="25"/>
      <c r="M1003" s="25"/>
      <c r="N1003" s="25"/>
      <c r="O1003" s="25"/>
      <c r="P1003" s="25"/>
      <c r="Q1003" s="25"/>
      <c r="R1003" s="25"/>
      <c r="S1003" s="25"/>
      <c r="T1003" s="25"/>
      <c r="U1003" s="25"/>
      <c r="V1003" s="25"/>
      <c r="W1003" s="25"/>
      <c r="X1003" s="25"/>
      <c r="Y1003" s="25"/>
      <c r="Z1003" s="25"/>
    </row>
    <row r="1004" spans="1:26" ht="17.25" customHeight="1" x14ac:dyDescent="0.55000000000000004">
      <c r="A1004" s="25"/>
      <c r="B1004" s="25"/>
      <c r="C1004" s="25"/>
      <c r="D1004" s="25"/>
      <c r="E1004" s="25"/>
      <c r="F1004" s="25"/>
      <c r="G1004" s="25"/>
      <c r="H1004" s="25"/>
      <c r="I1004" s="25"/>
      <c r="J1004" s="25"/>
      <c r="K1004" s="25"/>
      <c r="L1004" s="25"/>
      <c r="M1004" s="25"/>
      <c r="N1004" s="25"/>
      <c r="O1004" s="25"/>
      <c r="P1004" s="25"/>
      <c r="Q1004" s="25"/>
      <c r="R1004" s="25"/>
      <c r="S1004" s="25"/>
      <c r="T1004" s="25"/>
      <c r="U1004" s="25"/>
      <c r="V1004" s="25"/>
      <c r="W1004" s="25"/>
      <c r="X1004" s="25"/>
      <c r="Y1004" s="25"/>
      <c r="Z1004" s="25"/>
    </row>
    <row r="1005" spans="1:26" ht="17.25" customHeight="1" x14ac:dyDescent="0.55000000000000004">
      <c r="A1005" s="25"/>
      <c r="B1005" s="25"/>
      <c r="C1005" s="25"/>
      <c r="D1005" s="25"/>
      <c r="E1005" s="25"/>
      <c r="F1005" s="25"/>
      <c r="G1005" s="25"/>
      <c r="H1005" s="25"/>
      <c r="I1005" s="25"/>
      <c r="J1005" s="25"/>
      <c r="K1005" s="25"/>
      <c r="L1005" s="25"/>
      <c r="M1005" s="25"/>
      <c r="N1005" s="25"/>
      <c r="O1005" s="25"/>
      <c r="P1005" s="25"/>
      <c r="Q1005" s="25"/>
      <c r="R1005" s="25"/>
      <c r="S1005" s="25"/>
      <c r="T1005" s="25"/>
      <c r="U1005" s="25"/>
      <c r="V1005" s="25"/>
      <c r="W1005" s="25"/>
      <c r="X1005" s="25"/>
      <c r="Y1005" s="25"/>
      <c r="Z1005" s="25"/>
    </row>
  </sheetData>
  <sheetProtection algorithmName="SHA-512" hashValue="dnA+gpz5isuKpqab8KoWEZwXCmLinCvwWFbyuV7R6pYeJWdWoyiTl0gSCKKa3xSBvLGCpUT864bIxtnjI3Yl+A==" saltValue="pPknUG3jkh+617MxI/FCng==" spinCount="100000" sheet="1" objects="1" scenarios="1"/>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45</vt:i4>
      </vt:variant>
    </vt:vector>
  </HeadingPairs>
  <TitlesOfParts>
    <vt:vector size="52" baseType="lpstr">
      <vt:lpstr>Modelur Live Data</vt:lpstr>
      <vt:lpstr>OFFSET</vt:lpstr>
      <vt:lpstr>VLOOKUP</vt:lpstr>
      <vt:lpstr>MIN and MAX</vt:lpstr>
      <vt:lpstr>COUNTIF and COUNTIFS</vt:lpstr>
      <vt:lpstr>PIVOT TABLES</vt:lpstr>
      <vt:lpstr>Dashboard</vt:lpstr>
      <vt:lpstr>_xlcn.WorksheetConnection_ModelurLiveDataA284U2951</vt:lpstr>
      <vt:lpstr>bu_end</vt:lpstr>
      <vt:lpstr>bu_start</vt:lpstr>
      <vt:lpstr>cb_end</vt:lpstr>
      <vt:lpstr>cb_start</vt:lpstr>
      <vt:lpstr>cxbu_end</vt:lpstr>
      <vt:lpstr>cxbu_start</vt:lpstr>
      <vt:lpstr>lu_Education_end</vt:lpstr>
      <vt:lpstr>lu_Education_start</vt:lpstr>
      <vt:lpstr>lu_end</vt:lpstr>
      <vt:lpstr>lu_Entertainment_end</vt:lpstr>
      <vt:lpstr>lu_Entertainment_start</vt:lpstr>
      <vt:lpstr>lu_Existing_end</vt:lpstr>
      <vt:lpstr>lu_Existing_start</vt:lpstr>
      <vt:lpstr>lu_Hospital_end</vt:lpstr>
      <vt:lpstr>lu_Hospital_start</vt:lpstr>
      <vt:lpstr>lu_Hotel_end</vt:lpstr>
      <vt:lpstr>lu_Hotel_start</vt:lpstr>
      <vt:lpstr>lu_Industry_end</vt:lpstr>
      <vt:lpstr>lu_Industry_start</vt:lpstr>
      <vt:lpstr>lu_Museum_end</vt:lpstr>
      <vt:lpstr>lu_Museum_start</vt:lpstr>
      <vt:lpstr>lu_Office_end</vt:lpstr>
      <vt:lpstr>lu_Office_start</vt:lpstr>
      <vt:lpstr>lu_Parking_end</vt:lpstr>
      <vt:lpstr>lu_Parking_start</vt:lpstr>
      <vt:lpstr>lu_Residential_end</vt:lpstr>
      <vt:lpstr>lu_Residential_start</vt:lpstr>
      <vt:lpstr>lu_Restaurant_end</vt:lpstr>
      <vt:lpstr>lu_Restaurant_start</vt:lpstr>
      <vt:lpstr>lu_River_end</vt:lpstr>
      <vt:lpstr>lu_River_start</vt:lpstr>
      <vt:lpstr>lu_Road_end</vt:lpstr>
      <vt:lpstr>lu_Road_start</vt:lpstr>
      <vt:lpstr>lu_Service_end</vt:lpstr>
      <vt:lpstr>lu_Service_start</vt:lpstr>
      <vt:lpstr>lu_Shop_end</vt:lpstr>
      <vt:lpstr>lu_Shop_start</vt:lpstr>
      <vt:lpstr>lu_Sports_end</vt:lpstr>
      <vt:lpstr>lu_Sports_start</vt:lpstr>
      <vt:lpstr>lu_start</vt:lpstr>
      <vt:lpstr>lu_Storage_end</vt:lpstr>
      <vt:lpstr>lu_Storage_start</vt:lpstr>
      <vt:lpstr>wp_end</vt:lpstr>
      <vt:lpstr>wp_start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Zala</dc:creator>
  <cp:lastModifiedBy>zala</cp:lastModifiedBy>
  <dcterms:created xsi:type="dcterms:W3CDTF">2020-08-20T08:41:23Z</dcterms:created>
  <dcterms:modified xsi:type="dcterms:W3CDTF">2021-06-17T10:06:16Z</dcterms:modified>
</cp:coreProperties>
</file>